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1FAE16BB-3365-47ED-BF66-6ADB66E62F47}" xr6:coauthVersionLast="47" xr6:coauthVersionMax="47" xr10:uidLastSave="{00000000-0000-0000-0000-000000000000}"/>
  <bookViews>
    <workbookView xWindow="0" yWindow="8" windowWidth="28800" windowHeight="16852" xr2:uid="{36BF6ECC-E925-4FF3-8E38-A05B7E6265AA}"/>
  </bookViews>
  <sheets>
    <sheet name="Data-County Plans" sheetId="2" r:id="rId1"/>
    <sheet name="High-Low-Margins"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F99" i="2" l="1"/>
  <c r="AF93" i="2"/>
  <c r="AE93" i="2"/>
  <c r="AG110" i="2"/>
  <c r="AE110" i="2"/>
  <c r="AH109" i="2"/>
  <c r="AG109" i="2"/>
  <c r="AF109" i="2"/>
  <c r="AE109" i="2"/>
  <c r="AH108" i="2"/>
  <c r="AG108" i="2"/>
  <c r="AF108" i="2"/>
  <c r="AE108" i="2"/>
  <c r="AH107" i="2"/>
  <c r="AG107" i="2"/>
  <c r="AF107" i="2"/>
  <c r="AE107" i="2"/>
  <c r="AH106" i="2"/>
  <c r="AG106" i="2"/>
  <c r="AF106" i="2"/>
  <c r="AE106" i="2"/>
  <c r="AH105" i="2"/>
  <c r="AG105" i="2"/>
  <c r="AF105" i="2"/>
  <c r="AE105" i="2"/>
  <c r="AG103" i="2"/>
  <c r="AE103" i="2"/>
  <c r="AG102" i="2"/>
  <c r="AE102" i="2"/>
  <c r="AG101" i="2"/>
  <c r="AE101" i="2"/>
  <c r="AG100" i="2"/>
  <c r="AE100" i="2"/>
  <c r="AH99" i="2"/>
  <c r="AG99" i="2"/>
  <c r="AE99" i="2"/>
  <c r="AH98" i="2"/>
  <c r="AG98" i="2"/>
  <c r="AF98" i="2"/>
  <c r="AE98" i="2"/>
  <c r="AG97" i="2"/>
  <c r="AE97" i="2"/>
  <c r="AH96" i="2"/>
  <c r="AG96" i="2"/>
  <c r="AF96" i="2"/>
  <c r="AE96" i="2"/>
  <c r="AH95" i="2"/>
  <c r="AG95" i="2"/>
  <c r="AF95" i="2"/>
  <c r="AE95" i="2"/>
  <c r="AH94" i="2"/>
  <c r="AG94" i="2"/>
  <c r="AF94" i="2"/>
  <c r="AE94" i="2"/>
  <c r="AH93" i="2"/>
  <c r="AG93" i="2"/>
  <c r="AG73" i="2"/>
  <c r="AH73" i="2"/>
  <c r="AG74" i="2"/>
  <c r="AH74" i="2"/>
  <c r="AG75" i="2"/>
  <c r="AH75" i="2"/>
  <c r="AG76" i="2"/>
  <c r="AG77" i="2"/>
  <c r="AH77" i="2"/>
  <c r="AG78" i="2"/>
  <c r="AH78" i="2"/>
  <c r="AG79" i="2"/>
  <c r="AG80" i="2"/>
  <c r="AG81" i="2"/>
  <c r="AG82" i="2"/>
  <c r="AG84" i="2"/>
  <c r="AH84" i="2"/>
  <c r="AG85" i="2"/>
  <c r="AH85" i="2"/>
  <c r="AG86" i="2"/>
  <c r="AH86" i="2"/>
  <c r="AG87" i="2"/>
  <c r="AH87" i="2"/>
  <c r="AG88" i="2"/>
  <c r="AH88" i="2"/>
  <c r="AG89" i="2"/>
  <c r="AE73" i="2"/>
  <c r="AF73" i="2"/>
  <c r="AE74" i="2"/>
  <c r="AF74" i="2"/>
  <c r="AE75" i="2"/>
  <c r="AF75" i="2"/>
  <c r="AE76" i="2"/>
  <c r="AE77" i="2"/>
  <c r="AF77" i="2"/>
  <c r="AE78" i="2"/>
  <c r="AF78" i="2"/>
  <c r="AE79" i="2"/>
  <c r="AE80" i="2"/>
  <c r="AE81" i="2"/>
  <c r="AE82" i="2"/>
  <c r="AE84" i="2"/>
  <c r="AF84" i="2"/>
  <c r="AE85" i="2"/>
  <c r="AF85" i="2"/>
  <c r="AE86" i="2"/>
  <c r="AF86" i="2"/>
  <c r="AE87" i="2"/>
  <c r="AF87" i="2"/>
  <c r="AE88" i="2"/>
  <c r="AF88" i="2"/>
  <c r="AE89" i="2"/>
  <c r="AF72" i="2"/>
  <c r="AE72" i="2"/>
  <c r="AH72" i="2"/>
  <c r="AG72" i="2"/>
  <c r="AC88" i="2"/>
  <c r="AC72" i="2"/>
  <c r="AG43" i="2"/>
  <c r="AH27" i="2"/>
  <c r="AH43" i="2" l="1"/>
  <c r="AH28" i="2"/>
  <c r="AH29" i="2"/>
  <c r="AH30" i="2"/>
  <c r="AH32" i="2"/>
  <c r="AH33" i="2"/>
  <c r="AH39" i="2"/>
  <c r="AH40" i="2"/>
  <c r="AH41" i="2"/>
  <c r="AH42" i="2"/>
  <c r="AG27" i="2"/>
  <c r="AG22" i="2"/>
  <c r="AH22" i="2"/>
  <c r="AG6" i="2"/>
  <c r="AH6" i="2"/>
  <c r="AG7" i="2"/>
  <c r="AH7" i="2"/>
  <c r="AG8" i="2"/>
  <c r="AH8" i="2"/>
  <c r="AG9" i="2"/>
  <c r="AH9" i="2"/>
  <c r="AG10" i="2"/>
  <c r="AH10" i="2"/>
  <c r="AG11" i="2"/>
  <c r="AH11" i="2"/>
  <c r="AG12" i="2"/>
  <c r="AH12" i="2"/>
  <c r="AG13" i="2"/>
  <c r="AH13" i="2"/>
  <c r="AG14" i="2"/>
  <c r="AH14" i="2"/>
  <c r="AG15" i="2"/>
  <c r="AH15" i="2"/>
  <c r="AG17" i="2"/>
  <c r="AH17" i="2"/>
  <c r="AG18" i="2"/>
  <c r="AH18" i="2"/>
  <c r="AG19" i="2"/>
  <c r="AH19" i="2"/>
  <c r="AG20" i="2"/>
  <c r="AH20" i="2"/>
  <c r="AG21" i="2"/>
  <c r="AH21" i="2"/>
  <c r="AH5" i="2"/>
  <c r="AG5" i="2"/>
  <c r="L21" i="4" l="1"/>
  <c r="L19" i="4"/>
  <c r="M19" i="4"/>
  <c r="L20" i="4"/>
  <c r="M20" i="4"/>
  <c r="M21" i="4"/>
  <c r="M5" i="4"/>
  <c r="L10" i="4"/>
  <c r="M10" i="4"/>
  <c r="L5" i="4"/>
  <c r="L8" i="4"/>
  <c r="M8" i="4"/>
  <c r="V72" i="2"/>
  <c r="T72" i="2"/>
  <c r="U72" i="2"/>
  <c r="W72" i="2"/>
  <c r="X72" i="2"/>
  <c r="Y72" i="2"/>
  <c r="Z72" i="2"/>
  <c r="AA72" i="2"/>
  <c r="AB72" i="2"/>
  <c r="AD72" i="2"/>
  <c r="U73" i="2"/>
  <c r="V73" i="2"/>
  <c r="W73" i="2"/>
  <c r="X73" i="2"/>
  <c r="Y73" i="2"/>
  <c r="Z73" i="2"/>
  <c r="AA73" i="2"/>
  <c r="AB73" i="2"/>
  <c r="AC73" i="2"/>
  <c r="AD73" i="2"/>
  <c r="U74" i="2"/>
  <c r="V74" i="2"/>
  <c r="W74" i="2"/>
  <c r="X74" i="2"/>
  <c r="Y74" i="2"/>
  <c r="Z74" i="2"/>
  <c r="AA74" i="2"/>
  <c r="AB74" i="2"/>
  <c r="AC74" i="2"/>
  <c r="AD74" i="2"/>
  <c r="U75" i="2"/>
  <c r="V75" i="2"/>
  <c r="W75" i="2"/>
  <c r="X75" i="2"/>
  <c r="Y75" i="2"/>
  <c r="Z75" i="2"/>
  <c r="AA75" i="2"/>
  <c r="AB75" i="2"/>
  <c r="AC75" i="2"/>
  <c r="AD75" i="2"/>
  <c r="U76" i="2"/>
  <c r="V76" i="2"/>
  <c r="W76" i="2"/>
  <c r="X76" i="2"/>
  <c r="Y76" i="2"/>
  <c r="Z76" i="2"/>
  <c r="AA76" i="2"/>
  <c r="AB76" i="2"/>
  <c r="AC76" i="2"/>
  <c r="U77" i="2"/>
  <c r="V77" i="2"/>
  <c r="W77" i="2"/>
  <c r="X77" i="2"/>
  <c r="Y77" i="2"/>
  <c r="Z77" i="2"/>
  <c r="AA77" i="2"/>
  <c r="AB77" i="2"/>
  <c r="AC77" i="2"/>
  <c r="AD77" i="2"/>
  <c r="U78" i="2"/>
  <c r="V78" i="2"/>
  <c r="W78" i="2"/>
  <c r="X78" i="2"/>
  <c r="Y78" i="2"/>
  <c r="Z78" i="2"/>
  <c r="AA78" i="2"/>
  <c r="AB78" i="2"/>
  <c r="AC78" i="2"/>
  <c r="AD78" i="2"/>
  <c r="U79" i="2"/>
  <c r="V79" i="2"/>
  <c r="W79" i="2"/>
  <c r="X79" i="2"/>
  <c r="Y79" i="2"/>
  <c r="Z79" i="2"/>
  <c r="AA79" i="2"/>
  <c r="AB79" i="2"/>
  <c r="AC79" i="2"/>
  <c r="U80" i="2"/>
  <c r="V80" i="2"/>
  <c r="W80" i="2"/>
  <c r="X80" i="2"/>
  <c r="Y80" i="2"/>
  <c r="Z80" i="2"/>
  <c r="AA80" i="2"/>
  <c r="AB80" i="2"/>
  <c r="AC80" i="2"/>
  <c r="U81" i="2"/>
  <c r="V81" i="2"/>
  <c r="W81" i="2"/>
  <c r="X81" i="2"/>
  <c r="Y81" i="2"/>
  <c r="Z81" i="2"/>
  <c r="AA81" i="2"/>
  <c r="AB81" i="2"/>
  <c r="AC81" i="2"/>
  <c r="U82" i="2"/>
  <c r="V82" i="2"/>
  <c r="W82" i="2"/>
  <c r="X82" i="2"/>
  <c r="Y82" i="2"/>
  <c r="Z82" i="2"/>
  <c r="AA82" i="2"/>
  <c r="AB82" i="2"/>
  <c r="AC82" i="2"/>
  <c r="U84" i="2"/>
  <c r="V84" i="2"/>
  <c r="W84" i="2"/>
  <c r="X84" i="2"/>
  <c r="Y84" i="2"/>
  <c r="Z84" i="2"/>
  <c r="AA84" i="2"/>
  <c r="AB84" i="2"/>
  <c r="AC84" i="2"/>
  <c r="AD84" i="2"/>
  <c r="U85" i="2"/>
  <c r="V85" i="2"/>
  <c r="W85" i="2"/>
  <c r="X85" i="2"/>
  <c r="Y85" i="2"/>
  <c r="Z85" i="2"/>
  <c r="AA85" i="2"/>
  <c r="AB85" i="2"/>
  <c r="AC85" i="2"/>
  <c r="AD85" i="2"/>
  <c r="U86" i="2"/>
  <c r="V86" i="2"/>
  <c r="W86" i="2"/>
  <c r="X86" i="2"/>
  <c r="Y86" i="2"/>
  <c r="Z86" i="2"/>
  <c r="AA86" i="2"/>
  <c r="AB86" i="2"/>
  <c r="AC86" i="2"/>
  <c r="AD86" i="2"/>
  <c r="U87" i="2"/>
  <c r="V87" i="2"/>
  <c r="W87" i="2"/>
  <c r="X87" i="2"/>
  <c r="Y87" i="2"/>
  <c r="Z87" i="2"/>
  <c r="AA87" i="2"/>
  <c r="AB87" i="2"/>
  <c r="AC87" i="2"/>
  <c r="AD87" i="2"/>
  <c r="U88" i="2"/>
  <c r="V88" i="2"/>
  <c r="W88" i="2"/>
  <c r="X88" i="2"/>
  <c r="Y88" i="2"/>
  <c r="Z88" i="2"/>
  <c r="AA88" i="2"/>
  <c r="AB88" i="2"/>
  <c r="AD88" i="2"/>
  <c r="U89" i="2"/>
  <c r="V89" i="2"/>
  <c r="W89" i="2"/>
  <c r="X89" i="2"/>
  <c r="Y89" i="2"/>
  <c r="Z89" i="2"/>
  <c r="AA89" i="2"/>
  <c r="AB89" i="2"/>
  <c r="AC89" i="2"/>
  <c r="T73" i="2"/>
  <c r="T74" i="2"/>
  <c r="T75" i="2"/>
  <c r="T76" i="2"/>
  <c r="T77" i="2"/>
  <c r="T78" i="2"/>
  <c r="T79" i="2"/>
  <c r="T80" i="2"/>
  <c r="T81" i="2"/>
  <c r="T82" i="2"/>
  <c r="T84" i="2"/>
  <c r="T85" i="2"/>
  <c r="T86" i="2"/>
  <c r="T87" i="2"/>
  <c r="T88" i="2"/>
  <c r="T89" i="2"/>
  <c r="O68" i="2"/>
  <c r="P68" i="2"/>
  <c r="Q68" i="2"/>
  <c r="F68" i="2"/>
  <c r="AG28" i="2"/>
  <c r="AG29" i="2"/>
  <c r="AG30" i="2"/>
  <c r="AG31" i="2"/>
  <c r="AG32" i="2"/>
  <c r="AG33" i="2"/>
  <c r="AG34" i="2"/>
  <c r="AG35" i="2"/>
  <c r="AG36" i="2"/>
  <c r="AG37" i="2"/>
  <c r="AG39" i="2"/>
  <c r="AG40" i="2"/>
  <c r="AG41" i="2"/>
  <c r="AG42" i="2"/>
  <c r="AG44" i="2"/>
  <c r="AD40" i="2"/>
  <c r="AD27" i="2"/>
  <c r="T27" i="2"/>
  <c r="M6" i="4" l="1"/>
  <c r="L6" i="4"/>
  <c r="L7" i="4"/>
  <c r="M7" i="4"/>
  <c r="L9" i="4" l="1"/>
  <c r="M9" i="4"/>
  <c r="AF33" i="2"/>
  <c r="AD28" i="2"/>
  <c r="AD29" i="2"/>
  <c r="AD30" i="2"/>
  <c r="AD32" i="2"/>
  <c r="AD33" i="2"/>
  <c r="AD39" i="2"/>
  <c r="AD41" i="2"/>
  <c r="AD42" i="2"/>
  <c r="AD43" i="2"/>
  <c r="AC28" i="2"/>
  <c r="AC29" i="2"/>
  <c r="AC30" i="2"/>
  <c r="AC31" i="2"/>
  <c r="AC32" i="2"/>
  <c r="AC33" i="2"/>
  <c r="AC34" i="2"/>
  <c r="AC35" i="2"/>
  <c r="AC36" i="2"/>
  <c r="AC37" i="2"/>
  <c r="AC39" i="2"/>
  <c r="AC40" i="2"/>
  <c r="AC41" i="2"/>
  <c r="AC42" i="2"/>
  <c r="AC43" i="2"/>
  <c r="AC44" i="2"/>
  <c r="AB44" i="2"/>
  <c r="AA36" i="2"/>
  <c r="AA28" i="2"/>
  <c r="AB31" i="2"/>
  <c r="AB32" i="2"/>
  <c r="AB33" i="2"/>
  <c r="AB34" i="2"/>
  <c r="AB35" i="2"/>
  <c r="AB36" i="2"/>
  <c r="AB37" i="2"/>
  <c r="AB39" i="2"/>
  <c r="AB40" i="2"/>
  <c r="AB41" i="2"/>
  <c r="AB42" i="2"/>
  <c r="AB43" i="2"/>
  <c r="AF39" i="2"/>
  <c r="AF40" i="2"/>
  <c r="AF41" i="2"/>
  <c r="AF42" i="2"/>
  <c r="AF43" i="2"/>
  <c r="AF28" i="2"/>
  <c r="AF29" i="2"/>
  <c r="AF30" i="2"/>
  <c r="AF32" i="2"/>
  <c r="AF27" i="2"/>
  <c r="AE39" i="2"/>
  <c r="AE40" i="2"/>
  <c r="AE41" i="2"/>
  <c r="AE42" i="2"/>
  <c r="AE43" i="2"/>
  <c r="AE44" i="2"/>
  <c r="AE28" i="2"/>
  <c r="AE29" i="2"/>
  <c r="AE30" i="2"/>
  <c r="AE31" i="2"/>
  <c r="AE32" i="2"/>
  <c r="AE33" i="2"/>
  <c r="AE34" i="2"/>
  <c r="AE35" i="2"/>
  <c r="AE36" i="2"/>
  <c r="AE37" i="2"/>
  <c r="AE27" i="2"/>
  <c r="AC27" i="2" l="1"/>
  <c r="AA44" i="2"/>
  <c r="Z44" i="2"/>
  <c r="Y44" i="2"/>
  <c r="X44" i="2"/>
  <c r="W44" i="2"/>
  <c r="V44" i="2"/>
  <c r="U44" i="2"/>
  <c r="T44" i="2"/>
  <c r="AA43" i="2"/>
  <c r="Z43" i="2"/>
  <c r="Y43" i="2"/>
  <c r="X43" i="2"/>
  <c r="W43" i="2"/>
  <c r="V43" i="2"/>
  <c r="U43" i="2"/>
  <c r="T43" i="2"/>
  <c r="X37" i="2"/>
  <c r="W37" i="2"/>
  <c r="V37" i="2"/>
  <c r="U37" i="2"/>
  <c r="T37" i="2"/>
  <c r="U36" i="2"/>
  <c r="T36" i="2"/>
  <c r="Y35" i="2"/>
  <c r="W35" i="2"/>
  <c r="V35" i="2"/>
  <c r="U35" i="2"/>
  <c r="T35" i="2"/>
  <c r="V34" i="2"/>
  <c r="T34" i="2"/>
  <c r="X33" i="2"/>
  <c r="W33" i="2"/>
  <c r="V33" i="2"/>
  <c r="U33" i="2"/>
  <c r="T33" i="2"/>
  <c r="U32" i="2"/>
  <c r="T32" i="2"/>
  <c r="X31" i="2"/>
  <c r="W31" i="2"/>
  <c r="V31" i="2"/>
  <c r="U31" i="2"/>
  <c r="T31" i="2"/>
  <c r="V30" i="2"/>
  <c r="T30" i="2"/>
  <c r="Y29" i="2"/>
  <c r="W29" i="2"/>
  <c r="V29" i="2"/>
  <c r="U29" i="2"/>
  <c r="T29" i="2"/>
  <c r="V28" i="2"/>
  <c r="T28" i="2"/>
  <c r="X27" i="2"/>
  <c r="W27" i="2"/>
  <c r="V27" i="2"/>
  <c r="U27" i="2"/>
  <c r="W28" i="2"/>
  <c r="X28" i="2"/>
  <c r="Y28" i="2"/>
  <c r="W30" i="2"/>
  <c r="X30" i="2"/>
  <c r="Y30" i="2"/>
  <c r="W32" i="2"/>
  <c r="X32" i="2"/>
  <c r="Y32" i="2"/>
  <c r="W34" i="2"/>
  <c r="X34" i="2"/>
  <c r="Y34" i="2"/>
  <c r="W36" i="2"/>
  <c r="X36" i="2"/>
  <c r="Y36" i="2"/>
  <c r="V36" i="2" l="1"/>
  <c r="V32" i="2"/>
  <c r="U30" i="2"/>
  <c r="Y33" i="2"/>
  <c r="Y27" i="2"/>
  <c r="X35" i="2"/>
  <c r="X29" i="2"/>
  <c r="U34" i="2"/>
  <c r="U28" i="2"/>
  <c r="Y37" i="2"/>
  <c r="Y31" i="2"/>
  <c r="AF22" i="2" l="1"/>
  <c r="AF21" i="2"/>
  <c r="AF20" i="2"/>
  <c r="AF19" i="2"/>
  <c r="AF18" i="2"/>
  <c r="AF17" i="2"/>
  <c r="AF15" i="2"/>
  <c r="AF14" i="2"/>
  <c r="AF13" i="2"/>
  <c r="AF12" i="2"/>
  <c r="AF11" i="2"/>
  <c r="AF10" i="2"/>
  <c r="AF9" i="2"/>
  <c r="AF8" i="2"/>
  <c r="AF7" i="2"/>
  <c r="AF6" i="2"/>
  <c r="AF5" i="2"/>
  <c r="AE6" i="2"/>
  <c r="AE7" i="2"/>
  <c r="AE8" i="2"/>
  <c r="AE9" i="2"/>
  <c r="AE10" i="2"/>
  <c r="AE11" i="2"/>
  <c r="AE12" i="2"/>
  <c r="AE13" i="2"/>
  <c r="AE14" i="2"/>
  <c r="AE15" i="2"/>
  <c r="AE17" i="2"/>
  <c r="AE18" i="2"/>
  <c r="AE19" i="2"/>
  <c r="AE20" i="2"/>
  <c r="AE21" i="2"/>
  <c r="AE22" i="2"/>
  <c r="AE5" i="2"/>
  <c r="T22" i="2"/>
  <c r="U22" i="2"/>
  <c r="V22" i="2"/>
  <c r="W22" i="2"/>
  <c r="X22" i="2"/>
  <c r="Y22" i="2"/>
  <c r="Z22" i="2"/>
  <c r="AA22" i="2"/>
  <c r="AB22" i="2"/>
  <c r="AC22" i="2"/>
  <c r="AD22" i="2"/>
  <c r="T6" i="2"/>
  <c r="U6" i="2"/>
  <c r="V6" i="2"/>
  <c r="W6" i="2"/>
  <c r="X6" i="2"/>
  <c r="Y6" i="2"/>
  <c r="Z6" i="2"/>
  <c r="AA6" i="2"/>
  <c r="AB6" i="2"/>
  <c r="AC6" i="2"/>
  <c r="AD6" i="2"/>
  <c r="T7" i="2"/>
  <c r="U7" i="2"/>
  <c r="V7" i="2"/>
  <c r="W7" i="2"/>
  <c r="X7" i="2"/>
  <c r="Y7" i="2"/>
  <c r="Z7" i="2"/>
  <c r="AA7" i="2"/>
  <c r="AB7" i="2"/>
  <c r="AC7" i="2"/>
  <c r="AD7" i="2"/>
  <c r="T8" i="2"/>
  <c r="U8" i="2"/>
  <c r="V8" i="2"/>
  <c r="W8" i="2"/>
  <c r="X8" i="2"/>
  <c r="Y8" i="2"/>
  <c r="Z8" i="2"/>
  <c r="AA8" i="2"/>
  <c r="AB8" i="2"/>
  <c r="AC8" i="2"/>
  <c r="AD8" i="2"/>
  <c r="T9" i="2"/>
  <c r="U9" i="2"/>
  <c r="V9" i="2"/>
  <c r="W9" i="2"/>
  <c r="X9" i="2"/>
  <c r="Y9" i="2"/>
  <c r="Z9" i="2"/>
  <c r="AA9" i="2"/>
  <c r="AB9" i="2"/>
  <c r="AC9" i="2"/>
  <c r="AD9" i="2"/>
  <c r="T10" i="2"/>
  <c r="U10" i="2"/>
  <c r="V10" i="2"/>
  <c r="W10" i="2"/>
  <c r="X10" i="2"/>
  <c r="Y10" i="2"/>
  <c r="Z10" i="2"/>
  <c r="AA10" i="2"/>
  <c r="AB10" i="2"/>
  <c r="AC10" i="2"/>
  <c r="AD10" i="2"/>
  <c r="T11" i="2"/>
  <c r="U11" i="2"/>
  <c r="V11" i="2"/>
  <c r="W11" i="2"/>
  <c r="X11" i="2"/>
  <c r="Y11" i="2"/>
  <c r="Z11" i="2"/>
  <c r="AA11" i="2"/>
  <c r="AB11" i="2"/>
  <c r="AC11" i="2"/>
  <c r="AD11" i="2"/>
  <c r="T12" i="2"/>
  <c r="U12" i="2"/>
  <c r="V12" i="2"/>
  <c r="W12" i="2"/>
  <c r="X12" i="2"/>
  <c r="Y12" i="2"/>
  <c r="Z12" i="2"/>
  <c r="AA12" i="2"/>
  <c r="AB12" i="2"/>
  <c r="AC12" i="2"/>
  <c r="AD12" i="2"/>
  <c r="T13" i="2"/>
  <c r="U13" i="2"/>
  <c r="V13" i="2"/>
  <c r="W13" i="2"/>
  <c r="X13" i="2"/>
  <c r="Y13" i="2"/>
  <c r="Z13" i="2"/>
  <c r="AA13" i="2"/>
  <c r="AB13" i="2"/>
  <c r="AC13" i="2"/>
  <c r="AD13" i="2"/>
  <c r="T14" i="2"/>
  <c r="U14" i="2"/>
  <c r="V14" i="2"/>
  <c r="W14" i="2"/>
  <c r="X14" i="2"/>
  <c r="Y14" i="2"/>
  <c r="Z14" i="2"/>
  <c r="AA14" i="2"/>
  <c r="AB14" i="2"/>
  <c r="AC14" i="2"/>
  <c r="AD14" i="2"/>
  <c r="T15" i="2"/>
  <c r="U15" i="2"/>
  <c r="V15" i="2"/>
  <c r="W15" i="2"/>
  <c r="X15" i="2"/>
  <c r="Y15" i="2"/>
  <c r="Z15" i="2"/>
  <c r="AA15" i="2"/>
  <c r="AB15" i="2"/>
  <c r="AC15" i="2"/>
  <c r="AD15" i="2"/>
  <c r="AD16" i="2"/>
  <c r="T17" i="2"/>
  <c r="U17" i="2"/>
  <c r="V17" i="2"/>
  <c r="W17" i="2"/>
  <c r="X17" i="2"/>
  <c r="Y17" i="2"/>
  <c r="Z17" i="2"/>
  <c r="AA17" i="2"/>
  <c r="AB17" i="2"/>
  <c r="AC17" i="2"/>
  <c r="AD17" i="2"/>
  <c r="T18" i="2"/>
  <c r="U18" i="2"/>
  <c r="V18" i="2"/>
  <c r="W18" i="2"/>
  <c r="X18" i="2"/>
  <c r="Y18" i="2"/>
  <c r="Z18" i="2"/>
  <c r="AA18" i="2"/>
  <c r="AB18" i="2"/>
  <c r="AC18" i="2"/>
  <c r="AD18" i="2"/>
  <c r="T19" i="2"/>
  <c r="U19" i="2"/>
  <c r="V19" i="2"/>
  <c r="W19" i="2"/>
  <c r="X19" i="2"/>
  <c r="Y19" i="2"/>
  <c r="Z19" i="2"/>
  <c r="AA19" i="2"/>
  <c r="AB19" i="2"/>
  <c r="AC19" i="2"/>
  <c r="AD19" i="2"/>
  <c r="T20" i="2"/>
  <c r="U20" i="2"/>
  <c r="V20" i="2"/>
  <c r="W20" i="2"/>
  <c r="X20" i="2"/>
  <c r="Y20" i="2"/>
  <c r="Z20" i="2"/>
  <c r="AA20" i="2"/>
  <c r="AB20" i="2"/>
  <c r="AC20" i="2"/>
  <c r="AD20" i="2"/>
  <c r="T21" i="2"/>
  <c r="U21" i="2"/>
  <c r="V21" i="2"/>
  <c r="W21" i="2"/>
  <c r="X21" i="2"/>
  <c r="Y21" i="2"/>
  <c r="Z21" i="2"/>
  <c r="AA21" i="2"/>
  <c r="AB21" i="2"/>
  <c r="AC21" i="2"/>
  <c r="AD21" i="2"/>
  <c r="U5" i="2"/>
  <c r="V5" i="2"/>
  <c r="W5" i="2"/>
  <c r="X5" i="2"/>
  <c r="Y5" i="2"/>
  <c r="Z5" i="2"/>
  <c r="AA5" i="2"/>
  <c r="AB5" i="2"/>
  <c r="AC5" i="2"/>
  <c r="AD5" i="2"/>
  <c r="T5" i="2"/>
  <c r="AB28" i="2" l="1"/>
  <c r="AB27" i="2"/>
  <c r="AA33" i="2"/>
  <c r="G68" i="2" l="1"/>
  <c r="H68" i="2"/>
  <c r="I68" i="2"/>
  <c r="J68" i="2"/>
  <c r="K68" i="2"/>
  <c r="L68" i="2"/>
  <c r="M68" i="2"/>
  <c r="N68" i="2"/>
  <c r="AB29" i="2"/>
  <c r="AB30" i="2"/>
  <c r="Z27" i="2"/>
  <c r="AA27" i="2"/>
  <c r="Z28" i="2"/>
  <c r="Z29" i="2"/>
  <c r="AA29" i="2"/>
  <c r="Z30" i="2"/>
  <c r="AA30" i="2"/>
  <c r="Z31" i="2"/>
  <c r="AA31" i="2"/>
  <c r="Z32" i="2"/>
  <c r="AA32" i="2"/>
  <c r="Z33" i="2"/>
  <c r="Z34" i="2"/>
  <c r="AA34" i="2"/>
  <c r="Z35" i="2"/>
  <c r="AA35" i="2"/>
  <c r="Z36" i="2"/>
  <c r="Z37" i="2"/>
  <c r="AA37" i="2"/>
  <c r="Z39" i="2"/>
  <c r="AA39" i="2"/>
  <c r="Z40" i="2"/>
  <c r="AA40" i="2"/>
  <c r="Z41" i="2"/>
  <c r="AA41" i="2"/>
  <c r="Z42" i="2"/>
  <c r="AA42" i="2"/>
  <c r="K8" i="4" l="1"/>
  <c r="I5" i="4"/>
  <c r="J8" i="4"/>
  <c r="K20" i="4"/>
  <c r="H5" i="4"/>
  <c r="I21" i="4"/>
  <c r="K21" i="4"/>
  <c r="I8" i="4"/>
  <c r="I20" i="4"/>
  <c r="J19" i="4"/>
  <c r="J5" i="4"/>
  <c r="H19" i="4"/>
  <c r="H10" i="4"/>
  <c r="H21" i="4"/>
  <c r="J21" i="4"/>
  <c r="I10" i="4"/>
  <c r="I19" i="4"/>
  <c r="K5" i="4"/>
  <c r="K10" i="4"/>
  <c r="K19" i="4"/>
  <c r="H8" i="4"/>
  <c r="J10" i="4"/>
  <c r="H20" i="4"/>
  <c r="J20" i="4"/>
  <c r="K6" i="4" l="1"/>
  <c r="J7" i="4"/>
  <c r="I7" i="4"/>
  <c r="H6" i="4"/>
  <c r="I6" i="4"/>
  <c r="I9" i="4" s="1"/>
  <c r="H7" i="4"/>
  <c r="J6" i="4"/>
  <c r="K7" i="4"/>
  <c r="J9" i="4" l="1"/>
  <c r="H9" i="4"/>
  <c r="K9" i="4"/>
  <c r="Y42" i="2"/>
  <c r="X42" i="2"/>
  <c r="W42" i="2"/>
  <c r="V42" i="2"/>
  <c r="U42" i="2"/>
  <c r="T42" i="2"/>
  <c r="Y41" i="2"/>
  <c r="X41" i="2"/>
  <c r="W41" i="2"/>
  <c r="V41" i="2"/>
  <c r="U41" i="2"/>
  <c r="T41" i="2"/>
  <c r="Y40" i="2"/>
  <c r="X40" i="2"/>
  <c r="W40" i="2"/>
  <c r="V40" i="2"/>
  <c r="U40" i="2"/>
  <c r="T40" i="2"/>
  <c r="Y39" i="2"/>
  <c r="X39" i="2"/>
  <c r="W39" i="2"/>
  <c r="V39" i="2"/>
  <c r="U39" i="2"/>
  <c r="T39" i="2"/>
  <c r="C8" i="4" l="1"/>
  <c r="C19" i="4"/>
  <c r="G19" i="4"/>
  <c r="D21" i="4"/>
  <c r="D19" i="4"/>
  <c r="B19" i="4"/>
  <c r="B10" i="4"/>
  <c r="E19" i="4"/>
  <c r="E10" i="4"/>
  <c r="F19" i="4"/>
  <c r="F5" i="4"/>
  <c r="D20" i="4"/>
  <c r="F10" i="4"/>
  <c r="C20" i="4"/>
  <c r="G20" i="4"/>
  <c r="E21" i="4"/>
  <c r="D5" i="4"/>
  <c r="B8" i="4"/>
  <c r="F8" i="4"/>
  <c r="C10" i="4"/>
  <c r="G10" i="4"/>
  <c r="E20" i="4"/>
  <c r="B21" i="4"/>
  <c r="F21" i="4"/>
  <c r="C5" i="4"/>
  <c r="E5" i="4"/>
  <c r="G8" i="4"/>
  <c r="D10" i="4"/>
  <c r="B20" i="4"/>
  <c r="F20" i="4"/>
  <c r="C21" i="4"/>
  <c r="G21" i="4"/>
  <c r="G5" i="4"/>
  <c r="E8" i="4"/>
  <c r="B5" i="4"/>
  <c r="D8" i="4"/>
  <c r="B7" i="4" l="1"/>
  <c r="B6" i="4"/>
  <c r="E6" i="4"/>
  <c r="E7" i="4"/>
  <c r="G6" i="4"/>
  <c r="F6" i="4"/>
  <c r="D6" i="4"/>
  <c r="F7" i="4"/>
  <c r="C6" i="4"/>
  <c r="D7" i="4"/>
  <c r="C7" i="4"/>
  <c r="G7" i="4"/>
  <c r="B9" i="4" l="1"/>
  <c r="C9" i="4"/>
  <c r="D9" i="4"/>
  <c r="F9" i="4"/>
  <c r="G9" i="4"/>
  <c r="E9" i="4"/>
</calcChain>
</file>

<file path=xl/sharedStrings.xml><?xml version="1.0" encoding="utf-8"?>
<sst xmlns="http://schemas.openxmlformats.org/spreadsheetml/2006/main" count="872" uniqueCount="116">
  <si>
    <t>1. Enrollment</t>
  </si>
  <si>
    <t>Plan Name</t>
  </si>
  <si>
    <t>Official Name</t>
  </si>
  <si>
    <t>Counties Served</t>
  </si>
  <si>
    <t>Fiscal Year End</t>
  </si>
  <si>
    <t>Alameda Alliance For Health</t>
  </si>
  <si>
    <t>Local</t>
  </si>
  <si>
    <t>Alameda</t>
  </si>
  <si>
    <t>June</t>
  </si>
  <si>
    <t>CalOptima</t>
  </si>
  <si>
    <t>Orange County Health Authority</t>
  </si>
  <si>
    <t>COHS</t>
  </si>
  <si>
    <t>Orange</t>
  </si>
  <si>
    <t>CalViva Health</t>
  </si>
  <si>
    <t>Fresno-Kings-Madera Regional Health Authority</t>
  </si>
  <si>
    <t>Fresno, Kings, Madera</t>
  </si>
  <si>
    <t>Santa Barbara San Luis Obispo Regional Health Authority</t>
  </si>
  <si>
    <t>Contra Costa Health Plan</t>
  </si>
  <si>
    <t>Contra Costa County Medical Services</t>
  </si>
  <si>
    <t>Contra Costa</t>
  </si>
  <si>
    <t>Health Plan of San Joaquin</t>
  </si>
  <si>
    <t>San Joaquin County Health Commission</t>
  </si>
  <si>
    <t>San Joaquin, Stanislaus</t>
  </si>
  <si>
    <t>Health Plan of San Mateo</t>
  </si>
  <si>
    <t>San Mateo Health Commission</t>
  </si>
  <si>
    <t>San Mateo</t>
  </si>
  <si>
    <t>Inland Empire Health Plan</t>
  </si>
  <si>
    <t>Kern Family Health Care</t>
  </si>
  <si>
    <t>Kern Health Systems</t>
  </si>
  <si>
    <t>Kern</t>
  </si>
  <si>
    <t>L.A. Care</t>
  </si>
  <si>
    <t>Local Initiative Health Authority for Los Angeles County</t>
  </si>
  <si>
    <t>Los Angeles</t>
  </si>
  <si>
    <t>Partnership HealthPlan of California</t>
  </si>
  <si>
    <t>Del Norte, Humboldt, Lake, Lassen, Marin, Mendocino, Modoc, Napa, Shasta, Siskiyou, Solano, Sonoma, Trinity, Yolo</t>
  </si>
  <si>
    <t>San Francisco</t>
  </si>
  <si>
    <t>Santa Clara Family Health Plan</t>
  </si>
  <si>
    <t>Santa Clara County Health Authority</t>
  </si>
  <si>
    <t>Santa Clara</t>
  </si>
  <si>
    <t>Valley Health Plan</t>
  </si>
  <si>
    <t>Santa Clara County</t>
  </si>
  <si>
    <t>County</t>
  </si>
  <si>
    <t>Ventura</t>
  </si>
  <si>
    <t>Grand Total</t>
  </si>
  <si>
    <t>2. Revenue</t>
  </si>
  <si>
    <t>Margin Range</t>
  </si>
  <si>
    <t>Minimum and Maximum Plan Margins</t>
  </si>
  <si>
    <t>Ventura County Health Care Plan</t>
  </si>
  <si>
    <t>High</t>
  </si>
  <si>
    <t>Low</t>
  </si>
  <si>
    <t>Revenue Growth</t>
  </si>
  <si>
    <t>0%–5%</t>
  </si>
  <si>
    <t xml:space="preserve">&lt;0% </t>
  </si>
  <si>
    <t>5.1%–10%</t>
  </si>
  <si>
    <t>&gt;10%</t>
  </si>
  <si>
    <t>Margins: Range, High, and Low</t>
  </si>
  <si>
    <t>Margins: Number of Plans in Each Profitability Category</t>
  </si>
  <si>
    <t>Alameda Alliance</t>
  </si>
  <si>
    <t>Inland Empire</t>
  </si>
  <si>
    <t>Partnership</t>
  </si>
  <si>
    <t>Central California Alliance</t>
  </si>
  <si>
    <t>Total Change 2012 to 2021</t>
  </si>
  <si>
    <t>N/A</t>
  </si>
  <si>
    <t>Enrollment</t>
  </si>
  <si>
    <t>3. Net Income and Margin</t>
  </si>
  <si>
    <t>San Luis Obispo, Santa Barbara</t>
  </si>
  <si>
    <t>Merced, Monterey, Santa Cruz</t>
  </si>
  <si>
    <t>Riverside, San Bernardino</t>
  </si>
  <si>
    <t>Dec.</t>
  </si>
  <si>
    <t>Sept.</t>
  </si>
  <si>
    <t>4. Number of Plans That Lost Money</t>
  </si>
  <si>
    <t>Additional notes:</t>
  </si>
  <si>
    <r>
      <t>Enrollment Growth</t>
    </r>
    <r>
      <rPr>
        <b/>
        <sz val="11"/>
        <color theme="1"/>
        <rFont val="Calibri"/>
        <family val="2"/>
        <scheme val="minor"/>
      </rPr>
      <t xml:space="preserve"> </t>
    </r>
  </si>
  <si>
    <t>5. Medical Expense</t>
  </si>
  <si>
    <t>6. Administrative Expense</t>
  </si>
  <si>
    <t>7. Health Expense Ratios</t>
  </si>
  <si>
    <t>Santa Cruz-Monterey-Merced-San Benito-Mariposa Managed Medical Care Commission</t>
  </si>
  <si>
    <t>CenCal Health</t>
  </si>
  <si>
    <t>San Francisco Health Authority</t>
  </si>
  <si>
    <t>L.A. Care Health Plan Joint Powers Authority</t>
  </si>
  <si>
    <t>L.A. Care JPA</t>
  </si>
  <si>
    <t>County of Ventura</t>
  </si>
  <si>
    <t>Total Change 2012 to 2022</t>
  </si>
  <si>
    <t>California's County-Based Health Plans, Enrollment and Financial Data, 2012 to 2023</t>
  </si>
  <si>
    <t>Name</t>
  </si>
  <si>
    <t>Total Change 2012 to 2023</t>
  </si>
  <si>
    <t>Average Annual Growth 2012 to 2023</t>
  </si>
  <si>
    <t>Medical Expense Growth</t>
  </si>
  <si>
    <t>Administrative Expense Growth</t>
  </si>
  <si>
    <t>Health Expense Ratio</t>
  </si>
  <si>
    <t>Administrative Cost Ratio</t>
  </si>
  <si>
    <t>Count of Plans &gt; 5%</t>
  </si>
  <si>
    <t>Total Number of Plans</t>
  </si>
  <si>
    <t>8. Administrative Cost Ratios</t>
  </si>
  <si>
    <t>Average Annual Growth 2012 to 2022</t>
  </si>
  <si>
    <t>Margins, County-Based Health Plans, 2012 to 2023</t>
  </si>
  <si>
    <r>
      <t xml:space="preserve">Revenue </t>
    </r>
    <r>
      <rPr>
        <b/>
        <sz val="11"/>
        <color theme="1"/>
        <rFont val="Calibri"/>
        <family val="2"/>
        <scheme val="minor"/>
      </rPr>
      <t>(in Millions)</t>
    </r>
  </si>
  <si>
    <r>
      <t>Net Income</t>
    </r>
    <r>
      <rPr>
        <b/>
        <sz val="11"/>
        <color theme="1"/>
        <rFont val="Calibri"/>
        <family val="2"/>
        <scheme val="minor"/>
      </rPr>
      <t xml:space="preserve"> (in Millions)</t>
    </r>
  </si>
  <si>
    <r>
      <t xml:space="preserve">Medical Expense </t>
    </r>
    <r>
      <rPr>
        <b/>
        <sz val="11"/>
        <color theme="1"/>
        <rFont val="Calibri"/>
        <family val="2"/>
        <scheme val="minor"/>
      </rPr>
      <t>(in Millions)</t>
    </r>
  </si>
  <si>
    <r>
      <t xml:space="preserve">Administrative Expense </t>
    </r>
    <r>
      <rPr>
        <b/>
        <sz val="11"/>
        <color theme="1"/>
        <rFont val="Calibri"/>
        <family val="2"/>
        <scheme val="minor"/>
      </rPr>
      <t>(in Millions)</t>
    </r>
  </si>
  <si>
    <r>
      <t>Type</t>
    </r>
    <r>
      <rPr>
        <b/>
        <vertAlign val="superscript"/>
        <sz val="11"/>
        <color theme="1"/>
        <rFont val="Calibri"/>
        <family val="2"/>
        <scheme val="minor"/>
      </rPr>
      <t>*</t>
    </r>
  </si>
  <si>
    <t>Source: "Health Plan Financial Summary Report" (2012–23), California Dept. of Managed Health Care, accessed January 8, 2024.</t>
  </si>
  <si>
    <r>
      <t>2023</t>
    </r>
    <r>
      <rPr>
        <b/>
        <vertAlign val="superscript"/>
        <sz val="11"/>
        <color theme="1"/>
        <rFont val="Calibri"/>
        <family val="2"/>
        <scheme val="minor"/>
      </rPr>
      <t>*</t>
    </r>
  </si>
  <si>
    <t>Range (in Percentage Points)</t>
  </si>
  <si>
    <r>
      <rPr>
        <vertAlign val="superscript"/>
        <sz val="11"/>
        <color theme="1"/>
        <rFont val="Calibri"/>
        <family val="2"/>
        <scheme val="minor"/>
      </rPr>
      <t>*</t>
    </r>
    <r>
      <rPr>
        <sz val="11"/>
        <color theme="1"/>
        <rFont val="Calibri"/>
        <family val="2"/>
        <scheme val="minor"/>
      </rPr>
      <t xml:space="preserve"> Based on the 11 plans that had reported 2023 fiscal year results at the time of publication.</t>
    </r>
  </si>
  <si>
    <t>Notes: Data are shown for the county-based health plans regulated by the California Department of Managed Health Care; between 2012 and 2021 there were 16 plans and in 2022 and 2023, there were 17. Data are not available for Gold Coast Health Plan, which is operated by Ventura County and licensed solely by the California Department of Health Care Services.</t>
  </si>
  <si>
    <r>
      <rPr>
        <vertAlign val="superscript"/>
        <sz val="11"/>
        <color theme="1"/>
        <rFont val="Calibri"/>
        <family val="2"/>
        <scheme val="minor"/>
      </rPr>
      <t>*</t>
    </r>
    <r>
      <rPr>
        <sz val="11"/>
        <color theme="1"/>
        <rFont val="Calibri"/>
        <family val="2"/>
        <scheme val="minor"/>
      </rPr>
      <t xml:space="preserve"> </t>
    </r>
    <r>
      <rPr>
        <i/>
        <sz val="11"/>
        <color theme="1"/>
        <rFont val="Calibri"/>
        <family val="2"/>
        <scheme val="minor"/>
      </rPr>
      <t>Local</t>
    </r>
    <r>
      <rPr>
        <sz val="11"/>
        <color theme="1"/>
        <rFont val="Calibri"/>
        <family val="2"/>
        <scheme val="minor"/>
      </rPr>
      <t xml:space="preserve"> is local initiative, </t>
    </r>
    <r>
      <rPr>
        <i/>
        <sz val="11"/>
        <color theme="1"/>
        <rFont val="Calibri"/>
        <family val="2"/>
        <scheme val="minor"/>
      </rPr>
      <t>COHS</t>
    </r>
    <r>
      <rPr>
        <sz val="11"/>
        <color theme="1"/>
        <rFont val="Calibri"/>
        <family val="2"/>
        <scheme val="minor"/>
      </rPr>
      <t xml:space="preserve"> is County Organized Health System, and </t>
    </r>
    <r>
      <rPr>
        <i/>
        <sz val="11"/>
        <color theme="1"/>
        <rFont val="Calibri"/>
        <family val="2"/>
        <scheme val="minor"/>
      </rPr>
      <t>County</t>
    </r>
    <r>
      <rPr>
        <sz val="11"/>
        <color theme="1"/>
        <rFont val="Calibri"/>
        <family val="2"/>
        <scheme val="minor"/>
      </rPr>
      <t xml:space="preserve"> is owned and operated by the county.</t>
    </r>
  </si>
  <si>
    <r>
      <rPr>
        <b/>
        <sz val="11"/>
        <rFont val="Calibri"/>
        <family val="2"/>
        <scheme val="minor"/>
      </rPr>
      <t>Policy Changes Affecting County-Based Health Plans.</t>
    </r>
    <r>
      <rPr>
        <sz val="11"/>
        <rFont val="Calibri"/>
        <family val="2"/>
        <scheme val="minor"/>
      </rPr>
      <t xml:space="preserve"> (1) Medi-Cal expanded managed care to all 58 counties in calendar year 2013. Partnership expanded from 6 to 14 counties, and Health Plan of San Joaquin expanded to include Stanislaus County. (2) The Affordable Care Act expanded Medi-Cal eligibility (including nonelderly adults age 19 to 64), which contributed to increased enrollment in 2014 and 2015 in Medi-Cal managed care. (3) For the duration of the COVID-19 public health emergency, the federal Families First Coronavirus Response Act, enacted in 2020, required continuous coverage of existing Medicaid enrollees, which led to a halt to most Medi-Cal disenrollments and contributed to increases in Medi-Cal and county-based plan enrollment in 2020, 2021, and 2022. (4) California expanded Medi-Cal to cover people in households with low income regardless of immigration status: children (2016), adults under 26 (2020), and adults 50 and older (2022).</t>
    </r>
  </si>
  <si>
    <r>
      <t xml:space="preserve">2024 Geographic Expansions. </t>
    </r>
    <r>
      <rPr>
        <sz val="11"/>
        <rFont val="Calibri"/>
        <family val="2"/>
        <scheme val="minor"/>
      </rPr>
      <t>In January 2024</t>
    </r>
    <r>
      <rPr>
        <b/>
        <sz val="11"/>
        <rFont val="Calibri"/>
        <family val="2"/>
        <scheme val="minor"/>
      </rPr>
      <t xml:space="preserve">, </t>
    </r>
    <r>
      <rPr>
        <sz val="11"/>
        <rFont val="Calibri"/>
        <family val="2"/>
        <scheme val="minor"/>
      </rPr>
      <t>three county-based health plans expanded to additional counties. Central California Alliance expanded to Mariposa and San Benito Counties. Health Plan of San Joaquin expanded to Alpine and El Dorado Counties. Partnership expanded to Butte, Colusa, Glenn, Nevada, Placer, Plumas, Sierra, Sutter, Tehama, and Yuba Counties.</t>
    </r>
  </si>
  <si>
    <r>
      <rPr>
        <b/>
        <sz val="11"/>
        <rFont val="Calibri"/>
        <family val="2"/>
        <scheme val="minor"/>
      </rPr>
      <t xml:space="preserve">Additional Details on Plan Enrollees Covered. </t>
    </r>
    <r>
      <rPr>
        <sz val="11"/>
        <rFont val="Calibri"/>
        <family val="2"/>
        <scheme val="minor"/>
      </rPr>
      <t>About 95% of county-based health plan enrollees are in Medi-Cal managed care. The remaining 5% includes some county employees and their dependents, Covered California, and In Home Supportive Services enrollees. Contra Costa Health Plan and Valley Health Plan enrollment include both Medi-Cal enrollees and county employees. Ventura County Health Care Plan was established to serve county employees and their dependents. Two county-based plans, L.A. Care and Valley Health Plan, have some Covered California enrollees.</t>
    </r>
  </si>
  <si>
    <r>
      <t xml:space="preserve">For information on Medi-Cal managed care and the specifics of County Organized Health Systems and local initiative plans, see CHCF's </t>
    </r>
    <r>
      <rPr>
        <i/>
        <u/>
        <sz val="11"/>
        <color theme="10"/>
        <rFont val="Calibri"/>
        <family val="2"/>
        <scheme val="minor"/>
      </rPr>
      <t>Medi-Cal Explained: The Medi-Cal Program — An Overview</t>
    </r>
    <r>
      <rPr>
        <u/>
        <sz val="11"/>
        <color theme="10"/>
        <rFont val="Calibri"/>
        <family val="2"/>
        <scheme val="minor"/>
      </rPr>
      <t>.</t>
    </r>
  </si>
  <si>
    <t>Margin (%)</t>
  </si>
  <si>
    <r>
      <rPr>
        <vertAlign val="superscript"/>
        <sz val="11"/>
        <rFont val="Calibri"/>
        <family val="2"/>
        <scheme val="minor"/>
      </rPr>
      <t>†</t>
    </r>
    <r>
      <rPr>
        <sz val="11"/>
        <rFont val="Calibri"/>
        <family val="2"/>
        <scheme val="minor"/>
      </rPr>
      <t xml:space="preserve"> Inland Empire changed its fiscal year-end from June to December in 2021. The FY 2020 annual statement covered the period July 1, 2019 to June 30, 2020. The FY 2021 statement covered the period January 1, 2021 to December 31, 2021. For information on the period July 1, 2020 to December 31, 2020, see the quarterly financial statements.</t>
    </r>
  </si>
  <si>
    <r>
      <t>Dec.</t>
    </r>
    <r>
      <rPr>
        <vertAlign val="superscript"/>
        <sz val="11"/>
        <rFont val="Calibri"/>
        <family val="2"/>
        <scheme val="minor"/>
      </rPr>
      <t>†</t>
    </r>
  </si>
  <si>
    <r>
      <t>Dec.</t>
    </r>
    <r>
      <rPr>
        <vertAlign val="superscript"/>
        <sz val="11"/>
        <color theme="1"/>
        <rFont val="Calibri"/>
        <family val="2"/>
        <scheme val="minor"/>
      </rPr>
      <t>†</t>
    </r>
  </si>
  <si>
    <r>
      <t xml:space="preserve">Notes: Enrollment as of June. Revenue, net income, and margin reflect fiscal year annual results. The 2023 financial data for six plans (Central California Alliance, Health Plan of San Mateo, Inland Empire, Kern Family Health Plan, L.A. Care, and L.A. Care JPA) were not available at the time of publication. Growth percentages for 2012 to 2022 and 2012 to 2023 are average annual. All other growth are annual rates. </t>
    </r>
    <r>
      <rPr>
        <i/>
        <sz val="11"/>
        <rFont val="Calibri"/>
        <family val="2"/>
        <scheme val="minor"/>
      </rPr>
      <t>Margin</t>
    </r>
    <r>
      <rPr>
        <sz val="11"/>
        <rFont val="Calibri"/>
        <family val="2"/>
        <scheme val="minor"/>
      </rPr>
      <t xml:space="preserve"> is net income divided by total revenue. </t>
    </r>
    <r>
      <rPr>
        <i/>
        <sz val="11"/>
        <rFont val="Calibri"/>
        <family val="2"/>
        <scheme val="minor"/>
      </rPr>
      <t xml:space="preserve">Health expense ratio </t>
    </r>
    <r>
      <rPr>
        <sz val="11"/>
        <rFont val="Calibri"/>
        <family val="2"/>
        <scheme val="minor"/>
      </rPr>
      <t xml:space="preserve">is total medical expense divided by total revenue excluding "Write-In Revenues" and interest. </t>
    </r>
    <r>
      <rPr>
        <i/>
        <sz val="11"/>
        <rFont val="Calibri"/>
        <family val="2"/>
        <scheme val="minor"/>
      </rPr>
      <t>Administrative cost ratio</t>
    </r>
    <r>
      <rPr>
        <sz val="11"/>
        <rFont val="Calibri"/>
        <family val="2"/>
        <scheme val="minor"/>
      </rPr>
      <t xml:space="preserve"> is total administrative expense divided by total revenue. Data are shown for the 17 county-based health plans regulated by the California Department of Managed Health Care. Data are not available for Gold Coast Health Plan, a County Organized Health System operated by Ventura County and licensed solely by the California Department of Health Care Services. L.A. Care Joint Powers Agreement (JPA) converted its QIF license to a full Knox-Keene license effective 2022; its enrollment consisted of In Home Supportive Services enrollees previously included in L.A. Care. </t>
    </r>
    <r>
      <rPr>
        <i/>
        <sz val="11"/>
        <rFont val="Calibri"/>
        <family val="2"/>
        <scheme val="minor"/>
      </rPr>
      <t xml:space="preserve">N/A </t>
    </r>
    <r>
      <rPr>
        <sz val="11"/>
        <rFont val="Calibri"/>
        <family val="2"/>
        <scheme val="minor"/>
      </rPr>
      <t>is not available.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</si>
</sst>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_);\(&quot;$&quot;#,##0\)"/>
    <numFmt numFmtId="43" formatCode="_(* #,##0.00_);_(* \(#,##0.00\);_(* &quot;-&quot;??_);_(@_)"/>
    <numFmt numFmtId="164" formatCode="_(* #,##0_);_(* \(#,##0\);_(* &quot;-&quot;??_);_(@_)"/>
    <numFmt numFmtId="165" formatCode="0.0%"/>
    <numFmt numFmtId="166" formatCode="#,##0.0"/>
    <numFmt numFmtId="167" formatCode="_(* #,##0.0_);_(* \(#,##0.0\);_(* &quot;-&quot;??_);_(@_)"/>
    <numFmt numFmtId="168" formatCode="0.000%"/>
    <numFmt numFmtId="169" formatCode="&quot;$&quot;#,##0.0"/>
    <numFmt numFmtId="170" formatCode="0.0"/>
    <numFmt numFmtId="171" formatCode="&quot;$&quot;#,##0.0_);\(&quot;$&quot;#,##0.0\)"/>
  </numFmts>
  <fonts count="2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4"/>
      <color theme="1"/>
      <name val="Calibri"/>
      <family val="2"/>
      <scheme val="minor"/>
    </font>
    <font>
      <sz val="11"/>
      <color rgb="FFC00000"/>
      <name val="Calibri"/>
      <family val="2"/>
      <scheme val="minor"/>
    </font>
    <font>
      <sz val="9"/>
      <color theme="1"/>
      <name val="Calibri"/>
      <family val="2"/>
      <scheme val="minor"/>
    </font>
    <font>
      <b/>
      <sz val="8"/>
      <color theme="1"/>
      <name val="Calibri"/>
      <family val="2"/>
      <scheme val="minor"/>
    </font>
    <font>
      <b/>
      <sz val="9"/>
      <color theme="1"/>
      <name val="Calibri"/>
      <family val="2"/>
      <scheme val="minor"/>
    </font>
    <font>
      <b/>
      <sz val="14"/>
      <color theme="1"/>
      <name val="Calibri"/>
      <family val="2"/>
      <scheme val="minor"/>
    </font>
    <font>
      <b/>
      <sz val="10"/>
      <color rgb="FF464646"/>
      <name val="Calibri"/>
      <family val="2"/>
      <scheme val="minor"/>
    </font>
    <font>
      <sz val="11"/>
      <color theme="0"/>
      <name val="Calibri"/>
      <family val="2"/>
      <scheme val="minor"/>
    </font>
    <font>
      <sz val="11"/>
      <name val="Calibri"/>
      <family val="2"/>
      <scheme val="minor"/>
    </font>
    <font>
      <b/>
      <sz val="11"/>
      <color theme="9"/>
      <name val="Calibri"/>
      <family val="2"/>
      <scheme val="minor"/>
    </font>
    <font>
      <b/>
      <vertAlign val="superscript"/>
      <sz val="11"/>
      <color theme="1"/>
      <name val="Calibri"/>
      <family val="2"/>
      <scheme val="minor"/>
    </font>
    <font>
      <sz val="11"/>
      <color rgb="FF464646"/>
      <name val="Calibri"/>
      <family val="2"/>
      <scheme val="minor"/>
    </font>
    <font>
      <b/>
      <sz val="11"/>
      <color rgb="FF464646"/>
      <name val="Calibri"/>
      <family val="2"/>
      <scheme val="minor"/>
    </font>
    <font>
      <vertAlign val="superscript"/>
      <sz val="11"/>
      <color theme="1"/>
      <name val="Calibri"/>
      <family val="2"/>
      <scheme val="minor"/>
    </font>
    <font>
      <i/>
      <sz val="11"/>
      <color theme="1"/>
      <name val="Calibri"/>
      <family val="2"/>
      <scheme val="minor"/>
    </font>
    <font>
      <vertAlign val="superscript"/>
      <sz val="11"/>
      <name val="Calibri"/>
      <family val="2"/>
      <scheme val="minor"/>
    </font>
    <font>
      <i/>
      <sz val="11"/>
      <name val="Calibri"/>
      <family val="2"/>
      <scheme val="minor"/>
    </font>
    <font>
      <b/>
      <sz val="11"/>
      <name val="Calibri"/>
      <family val="2"/>
      <scheme val="minor"/>
    </font>
    <font>
      <i/>
      <u/>
      <sz val="11"/>
      <color theme="10"/>
      <name val="Calibri"/>
      <family val="2"/>
      <scheme val="minor"/>
    </font>
    <font>
      <b/>
      <sz val="11"/>
      <color rgb="FF000000"/>
      <name val="Calibri"/>
      <family val="2"/>
    </font>
    <font>
      <sz val="11"/>
      <color rgb="FF000000"/>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rgb="FFD9E1F2"/>
        <bgColor rgb="FFD9E1F2"/>
      </patternFill>
    </fill>
    <fill>
      <patternFill patternType="solid">
        <fgColor theme="2"/>
        <bgColor theme="4" tint="0.79998168889431442"/>
      </patternFill>
    </fill>
  </fills>
  <borders count="6">
    <border>
      <left/>
      <right/>
      <top/>
      <bottom/>
      <diagonal/>
    </border>
    <border>
      <left/>
      <right/>
      <top/>
      <bottom style="thin">
        <color theme="4" tint="0.39997558519241921"/>
      </bottom>
      <diagonal/>
    </border>
    <border>
      <left/>
      <right/>
      <top style="thin">
        <color theme="4" tint="0.39997558519241921"/>
      </top>
      <bottom/>
      <diagonal/>
    </border>
    <border>
      <left/>
      <right/>
      <top/>
      <bottom style="thin">
        <color indexed="64"/>
      </bottom>
      <diagonal/>
    </border>
    <border>
      <left/>
      <right/>
      <top/>
      <bottom style="thin">
        <color rgb="FF8EA9DB"/>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cellStyleXfs>
  <cellXfs count="123">
    <xf numFmtId="0" fontId="0" fillId="0" borderId="0" xfId="0"/>
    <xf numFmtId="0" fontId="4" fillId="0" borderId="0" xfId="0" applyFont="1"/>
    <xf numFmtId="0" fontId="5" fillId="0" borderId="0" xfId="0" applyFont="1"/>
    <xf numFmtId="0" fontId="2" fillId="4" borderId="1" xfId="0" applyFont="1" applyFill="1" applyBorder="1"/>
    <xf numFmtId="0" fontId="2" fillId="4" borderId="1" xfId="0" applyFont="1" applyFill="1" applyBorder="1" applyAlignment="1">
      <alignment horizontal="center" wrapText="1"/>
    </xf>
    <xf numFmtId="165" fontId="6" fillId="0" borderId="0" xfId="0" applyNumberFormat="1" applyFont="1"/>
    <xf numFmtId="0" fontId="6" fillId="0" borderId="0" xfId="0" applyFont="1"/>
    <xf numFmtId="0" fontId="2" fillId="0" borderId="0" xfId="0" applyFont="1"/>
    <xf numFmtId="0" fontId="2" fillId="0" borderId="0" xfId="0" applyFont="1" applyAlignment="1">
      <alignment horizontal="left"/>
    </xf>
    <xf numFmtId="165" fontId="8" fillId="0" borderId="0" xfId="0" applyNumberFormat="1" applyFont="1"/>
    <xf numFmtId="0" fontId="9" fillId="2" borderId="0" xfId="0" applyFont="1" applyFill="1"/>
    <xf numFmtId="0" fontId="10" fillId="0" borderId="0" xfId="0" applyFont="1" applyAlignment="1">
      <alignment wrapText="1"/>
    </xf>
    <xf numFmtId="0" fontId="11" fillId="0" borderId="0" xfId="0" applyFont="1"/>
    <xf numFmtId="164" fontId="8" fillId="0" borderId="0" xfId="1" applyNumberFormat="1" applyFont="1"/>
    <xf numFmtId="0" fontId="12" fillId="0" borderId="0" xfId="0" applyFont="1"/>
    <xf numFmtId="0" fontId="2" fillId="2" borderId="0" xfId="0" applyFont="1" applyFill="1" applyAlignment="1">
      <alignment horizontal="left"/>
    </xf>
    <xf numFmtId="164" fontId="8" fillId="2" borderId="0" xfId="1" applyNumberFormat="1" applyFont="1" applyFill="1"/>
    <xf numFmtId="0" fontId="6" fillId="0" borderId="0" xfId="0" applyFont="1" applyAlignment="1">
      <alignment horizontal="left" vertical="top"/>
    </xf>
    <xf numFmtId="0" fontId="2" fillId="4" borderId="2" xfId="0" applyFont="1" applyFill="1" applyBorder="1" applyAlignment="1">
      <alignment horizontal="left" vertical="top"/>
    </xf>
    <xf numFmtId="0" fontId="2" fillId="2" borderId="0" xfId="0" applyFont="1" applyFill="1"/>
    <xf numFmtId="0" fontId="8" fillId="2" borderId="0" xfId="0" applyFont="1" applyFill="1" applyAlignment="1">
      <alignment horizontal="center" wrapText="1"/>
    </xf>
    <xf numFmtId="0" fontId="8" fillId="0" borderId="0" xfId="0" applyFont="1"/>
    <xf numFmtId="0" fontId="9" fillId="2" borderId="0" xfId="0" applyFont="1" applyFill="1" applyAlignment="1">
      <alignment horizontal="left"/>
    </xf>
    <xf numFmtId="166" fontId="8" fillId="2" borderId="0" xfId="0" applyNumberFormat="1" applyFont="1" applyFill="1" applyAlignment="1">
      <alignment horizontal="right"/>
    </xf>
    <xf numFmtId="0" fontId="9" fillId="0" borderId="0" xfId="0" applyFont="1" applyAlignment="1">
      <alignment horizontal="left"/>
    </xf>
    <xf numFmtId="164" fontId="8" fillId="0" borderId="0" xfId="1" applyNumberFormat="1" applyFont="1" applyFill="1"/>
    <xf numFmtId="166" fontId="8" fillId="0" borderId="0" xfId="0" applyNumberFormat="1" applyFont="1" applyAlignment="1">
      <alignment horizontal="right"/>
    </xf>
    <xf numFmtId="165" fontId="8" fillId="2" borderId="0" xfId="0" applyNumberFormat="1" applyFont="1" applyFill="1"/>
    <xf numFmtId="0" fontId="2" fillId="0" borderId="0" xfId="0" applyFont="1" applyAlignment="1">
      <alignment horizontal="left" vertical="top"/>
    </xf>
    <xf numFmtId="164" fontId="7" fillId="0" borderId="0" xfId="1" applyNumberFormat="1" applyFont="1" applyFill="1" applyBorder="1" applyAlignment="1">
      <alignment vertical="top"/>
    </xf>
    <xf numFmtId="0" fontId="0" fillId="0" borderId="0" xfId="0" applyAlignment="1">
      <alignment vertical="top"/>
    </xf>
    <xf numFmtId="165" fontId="8" fillId="0" borderId="0" xfId="0" applyNumberFormat="1" applyFont="1" applyAlignment="1">
      <alignment vertical="top"/>
    </xf>
    <xf numFmtId="0" fontId="13" fillId="0" borderId="0" xfId="0" applyFont="1" applyAlignment="1">
      <alignment horizontal="left" vertical="top"/>
    </xf>
    <xf numFmtId="165" fontId="0" fillId="0" borderId="0" xfId="2" applyNumberFormat="1" applyFont="1"/>
    <xf numFmtId="0" fontId="2" fillId="3" borderId="0" xfId="0" applyFont="1" applyFill="1"/>
    <xf numFmtId="0" fontId="2" fillId="5" borderId="0" xfId="0" applyFont="1" applyFill="1" applyAlignment="1">
      <alignment horizontal="left"/>
    </xf>
    <xf numFmtId="0" fontId="2" fillId="5" borderId="0" xfId="0" applyFont="1" applyFill="1"/>
    <xf numFmtId="0" fontId="0" fillId="0" borderId="0" xfId="0" applyAlignment="1">
      <alignment horizontal="center"/>
    </xf>
    <xf numFmtId="0" fontId="2" fillId="4" borderId="1" xfId="0" applyFont="1" applyFill="1" applyBorder="1" applyAlignment="1">
      <alignment horizontal="center"/>
    </xf>
    <xf numFmtId="0" fontId="2" fillId="4" borderId="0" xfId="0" applyFont="1" applyFill="1" applyAlignment="1">
      <alignment horizontal="center" wrapText="1"/>
    </xf>
    <xf numFmtId="0" fontId="9" fillId="0" borderId="0" xfId="0" applyFont="1"/>
    <xf numFmtId="0" fontId="4" fillId="0" borderId="0" xfId="0" applyFont="1" applyAlignment="1">
      <alignment horizontal="center"/>
    </xf>
    <xf numFmtId="0" fontId="2" fillId="2" borderId="0" xfId="0" applyFont="1" applyFill="1" applyAlignment="1">
      <alignment horizontal="center"/>
    </xf>
    <xf numFmtId="0" fontId="2" fillId="0" borderId="0" xfId="0" applyFont="1" applyAlignment="1">
      <alignment horizontal="center" vertical="top"/>
    </xf>
    <xf numFmtId="0" fontId="2" fillId="0" borderId="0" xfId="0" applyFont="1" applyAlignment="1">
      <alignment horizontal="center"/>
    </xf>
    <xf numFmtId="0" fontId="2" fillId="5" borderId="0" xfId="0" applyFont="1" applyFill="1" applyAlignment="1">
      <alignment horizontal="center"/>
    </xf>
    <xf numFmtId="0" fontId="2" fillId="5" borderId="0" xfId="0" applyFont="1" applyFill="1" applyAlignment="1">
      <alignment vertical="top"/>
    </xf>
    <xf numFmtId="0" fontId="0" fillId="3" borderId="0" xfId="0" applyFill="1"/>
    <xf numFmtId="0" fontId="0" fillId="3" borderId="0" xfId="0" applyFill="1" applyAlignment="1">
      <alignment vertical="top"/>
    </xf>
    <xf numFmtId="0" fontId="2" fillId="3" borderId="0" xfId="0" applyFont="1" applyFill="1" applyAlignment="1">
      <alignment vertical="top"/>
    </xf>
    <xf numFmtId="0" fontId="0" fillId="2" borderId="0" xfId="0" applyFill="1"/>
    <xf numFmtId="0" fontId="0" fillId="0" borderId="0" xfId="0" quotePrefix="1"/>
    <xf numFmtId="0" fontId="0" fillId="0" borderId="3" xfId="0" applyBorder="1"/>
    <xf numFmtId="165" fontId="0" fillId="0" borderId="0" xfId="0" applyNumberFormat="1"/>
    <xf numFmtId="167" fontId="0" fillId="0" borderId="0" xfId="1" applyNumberFormat="1" applyFont="1"/>
    <xf numFmtId="165" fontId="0" fillId="0" borderId="3" xfId="0" applyNumberFormat="1" applyBorder="1"/>
    <xf numFmtId="0" fontId="3" fillId="0" borderId="0" xfId="3"/>
    <xf numFmtId="0" fontId="16" fillId="0" borderId="0" xfId="0" applyFont="1" applyAlignment="1">
      <alignment wrapText="1"/>
    </xf>
    <xf numFmtId="0" fontId="2" fillId="4" borderId="0" xfId="0" applyFont="1" applyFill="1" applyAlignment="1">
      <alignment horizontal="center"/>
    </xf>
    <xf numFmtId="0" fontId="16" fillId="0" borderId="0" xfId="0" applyFont="1" applyAlignment="1">
      <alignment vertical="top" wrapText="1"/>
    </xf>
    <xf numFmtId="0" fontId="12" fillId="0" borderId="0" xfId="0" applyFont="1" applyAlignment="1">
      <alignment horizontal="left" wrapText="1"/>
    </xf>
    <xf numFmtId="0" fontId="12" fillId="0" borderId="0" xfId="0" applyFont="1" applyAlignment="1">
      <alignment horizontal="center" wrapText="1"/>
    </xf>
    <xf numFmtId="0" fontId="12" fillId="0" borderId="0" xfId="0" applyFont="1" applyAlignment="1">
      <alignment horizontal="left" vertical="top" wrapText="1"/>
    </xf>
    <xf numFmtId="0" fontId="16" fillId="0" borderId="0" xfId="0" applyFont="1" applyAlignment="1">
      <alignment horizontal="center" wrapText="1"/>
    </xf>
    <xf numFmtId="0" fontId="0" fillId="0" borderId="3" xfId="0" applyBorder="1" applyAlignment="1">
      <alignment horizontal="center"/>
    </xf>
    <xf numFmtId="0" fontId="21" fillId="0" borderId="0" xfId="0" applyFont="1" applyAlignment="1">
      <alignment horizontal="left" wrapText="1"/>
    </xf>
    <xf numFmtId="0" fontId="21" fillId="0" borderId="0" xfId="0" applyFont="1" applyAlignment="1">
      <alignment horizontal="center" wrapText="1"/>
    </xf>
    <xf numFmtId="0" fontId="0" fillId="0" borderId="0" xfId="0" applyAlignment="1">
      <alignment wrapText="1"/>
    </xf>
    <xf numFmtId="0" fontId="0" fillId="0" borderId="0" xfId="0" applyAlignment="1">
      <alignment horizontal="center" wrapText="1"/>
    </xf>
    <xf numFmtId="0" fontId="2" fillId="7" borderId="0" xfId="0" applyFont="1" applyFill="1"/>
    <xf numFmtId="0" fontId="0" fillId="0" borderId="0" xfId="0" applyAlignment="1">
      <alignment vertical="top" wrapText="1"/>
    </xf>
    <xf numFmtId="0" fontId="12" fillId="0" borderId="0" xfId="0" applyFont="1" applyAlignment="1">
      <alignment horizontal="center" vertical="top"/>
    </xf>
    <xf numFmtId="0" fontId="12" fillId="0" borderId="0" xfId="0" applyFont="1" applyAlignment="1">
      <alignment horizontal="left" vertical="top"/>
    </xf>
    <xf numFmtId="164" fontId="0" fillId="0" borderId="0" xfId="0" applyNumberFormat="1" applyAlignment="1">
      <alignment vertical="top"/>
    </xf>
    <xf numFmtId="164" fontId="0" fillId="3" borderId="0" xfId="0" applyNumberFormat="1" applyFill="1"/>
    <xf numFmtId="165" fontId="0" fillId="0" borderId="0" xfId="0" applyNumberFormat="1" applyAlignment="1">
      <alignment vertical="top"/>
    </xf>
    <xf numFmtId="0" fontId="12" fillId="0" borderId="0" xfId="0" applyFont="1" applyAlignment="1">
      <alignment vertical="top"/>
    </xf>
    <xf numFmtId="0" fontId="0" fillId="0" borderId="0" xfId="0" applyAlignment="1">
      <alignment horizontal="left" vertical="top"/>
    </xf>
    <xf numFmtId="0" fontId="0" fillId="0" borderId="0" xfId="0" applyAlignment="1">
      <alignment horizontal="left" vertical="top" wrapText="1"/>
    </xf>
    <xf numFmtId="165" fontId="0" fillId="0" borderId="0" xfId="0" applyNumberFormat="1" applyAlignment="1">
      <alignment horizontal="right" vertical="top"/>
    </xf>
    <xf numFmtId="0" fontId="2" fillId="4" borderId="2" xfId="0" applyFont="1" applyFill="1" applyBorder="1" applyAlignment="1">
      <alignment vertical="top"/>
    </xf>
    <xf numFmtId="0" fontId="2" fillId="5" borderId="0" xfId="0" applyFont="1" applyFill="1" applyAlignment="1">
      <alignment horizontal="center" vertical="top"/>
    </xf>
    <xf numFmtId="164" fontId="2" fillId="4" borderId="2" xfId="0" applyNumberFormat="1" applyFont="1" applyFill="1" applyBorder="1" applyAlignment="1">
      <alignment vertical="top"/>
    </xf>
    <xf numFmtId="164" fontId="2" fillId="7" borderId="0" xfId="0" applyNumberFormat="1" applyFont="1" applyFill="1"/>
    <xf numFmtId="165" fontId="2" fillId="5" borderId="0" xfId="0" applyNumberFormat="1" applyFont="1" applyFill="1" applyAlignment="1">
      <alignment vertical="top"/>
    </xf>
    <xf numFmtId="0" fontId="23" fillId="6" borderId="4" xfId="0" applyFont="1" applyFill="1" applyBorder="1" applyAlignment="1">
      <alignment horizontal="center"/>
    </xf>
    <xf numFmtId="0" fontId="0" fillId="0" borderId="0" xfId="0" applyAlignment="1">
      <alignment horizontal="center" vertical="top"/>
    </xf>
    <xf numFmtId="5" fontId="0" fillId="0" borderId="0" xfId="0" applyNumberFormat="1" applyAlignment="1">
      <alignment vertical="top"/>
    </xf>
    <xf numFmtId="0" fontId="2" fillId="4" borderId="2" xfId="0" applyFont="1" applyFill="1" applyBorder="1" applyAlignment="1">
      <alignment horizontal="center" vertical="top"/>
    </xf>
    <xf numFmtId="164" fontId="2" fillId="5" borderId="0" xfId="0" applyNumberFormat="1" applyFont="1" applyFill="1" applyAlignment="1">
      <alignment vertical="top"/>
    </xf>
    <xf numFmtId="165" fontId="2" fillId="5" borderId="0" xfId="0" applyNumberFormat="1" applyFont="1" applyFill="1" applyAlignment="1">
      <alignment horizontal="right" vertical="top"/>
    </xf>
    <xf numFmtId="169" fontId="0" fillId="0" borderId="0" xfId="0" applyNumberFormat="1" applyAlignment="1">
      <alignment vertical="top"/>
    </xf>
    <xf numFmtId="170" fontId="0" fillId="0" borderId="0" xfId="0" applyNumberFormat="1" applyAlignment="1">
      <alignment vertical="top"/>
    </xf>
    <xf numFmtId="16" fontId="0" fillId="0" borderId="0" xfId="0" quotePrefix="1" applyNumberFormat="1" applyAlignment="1">
      <alignment vertical="top"/>
    </xf>
    <xf numFmtId="170" fontId="2" fillId="5" borderId="0" xfId="0" applyNumberFormat="1" applyFont="1" applyFill="1" applyAlignment="1">
      <alignment vertical="top"/>
    </xf>
    <xf numFmtId="170" fontId="2" fillId="5" borderId="0" xfId="0" applyNumberFormat="1" applyFont="1" applyFill="1" applyAlignment="1">
      <alignment horizontal="right" vertical="top"/>
    </xf>
    <xf numFmtId="164" fontId="2" fillId="2" borderId="0" xfId="1" applyNumberFormat="1" applyFont="1" applyFill="1"/>
    <xf numFmtId="164" fontId="2" fillId="0" borderId="0" xfId="1" applyNumberFormat="1" applyFont="1" applyFill="1"/>
    <xf numFmtId="165" fontId="2" fillId="0" borderId="0" xfId="0" applyNumberFormat="1" applyFont="1"/>
    <xf numFmtId="171" fontId="0" fillId="0" borderId="0" xfId="0" applyNumberFormat="1" applyAlignment="1">
      <alignment vertical="top"/>
    </xf>
    <xf numFmtId="167" fontId="0" fillId="0" borderId="0" xfId="1" applyNumberFormat="1" applyFont="1" applyFill="1" applyAlignment="1">
      <alignment vertical="top"/>
    </xf>
    <xf numFmtId="166" fontId="0" fillId="0" borderId="0" xfId="0" applyNumberFormat="1" applyAlignment="1">
      <alignment horizontal="right" vertical="top"/>
    </xf>
    <xf numFmtId="0" fontId="24" fillId="0" borderId="0" xfId="0" applyFont="1" applyAlignment="1">
      <alignment horizontal="left" vertical="top"/>
    </xf>
    <xf numFmtId="167" fontId="0" fillId="0" borderId="0" xfId="0" applyNumberFormat="1" applyAlignment="1">
      <alignment horizontal="right" vertical="top"/>
    </xf>
    <xf numFmtId="0" fontId="2" fillId="5" borderId="0" xfId="0" applyFont="1" applyFill="1" applyAlignment="1">
      <alignment horizontal="left" vertical="top"/>
    </xf>
    <xf numFmtId="167" fontId="2" fillId="5" borderId="0" xfId="1" applyNumberFormat="1" applyFont="1" applyFill="1" applyAlignment="1">
      <alignment vertical="top"/>
    </xf>
    <xf numFmtId="166" fontId="2" fillId="5" borderId="0" xfId="0" applyNumberFormat="1" applyFont="1" applyFill="1" applyAlignment="1">
      <alignment horizontal="right" vertical="top"/>
    </xf>
    <xf numFmtId="165" fontId="0" fillId="0" borderId="0" xfId="2" applyNumberFormat="1" applyFont="1" applyAlignment="1">
      <alignment vertical="top"/>
    </xf>
    <xf numFmtId="165" fontId="0" fillId="0" borderId="0" xfId="2" applyNumberFormat="1" applyFont="1" applyAlignment="1">
      <alignment horizontal="right" vertical="top"/>
    </xf>
    <xf numFmtId="167" fontId="0" fillId="0" borderId="0" xfId="0" applyNumberFormat="1" applyAlignment="1">
      <alignment vertical="top"/>
    </xf>
    <xf numFmtId="0" fontId="2" fillId="4" borderId="2" xfId="0" applyFont="1" applyFill="1" applyBorder="1"/>
    <xf numFmtId="167" fontId="2" fillId="5" borderId="0" xfId="0" applyNumberFormat="1" applyFont="1" applyFill="1"/>
    <xf numFmtId="165" fontId="2" fillId="5" borderId="0" xfId="2" applyNumberFormat="1" applyFont="1" applyFill="1" applyAlignment="1">
      <alignment vertical="top"/>
    </xf>
    <xf numFmtId="165" fontId="2" fillId="5" borderId="0" xfId="2" applyNumberFormat="1" applyFont="1" applyFill="1" applyAlignment="1">
      <alignment horizontal="right" vertical="top"/>
    </xf>
    <xf numFmtId="164" fontId="2" fillId="5" borderId="0" xfId="1" applyNumberFormat="1" applyFont="1" applyFill="1"/>
    <xf numFmtId="166" fontId="2" fillId="5" borderId="0" xfId="0" applyNumberFormat="1" applyFont="1" applyFill="1" applyAlignment="1">
      <alignment horizontal="right"/>
    </xf>
    <xf numFmtId="165" fontId="0" fillId="0" borderId="0" xfId="2" applyNumberFormat="1" applyFont="1" applyFill="1" applyAlignment="1">
      <alignment vertical="top"/>
    </xf>
    <xf numFmtId="168" fontId="2" fillId="0" borderId="0" xfId="0" applyNumberFormat="1" applyFont="1"/>
    <xf numFmtId="0" fontId="12" fillId="0" borderId="0" xfId="0" applyFont="1" applyAlignment="1">
      <alignment horizontal="left" vertical="top" wrapText="1"/>
    </xf>
    <xf numFmtId="0" fontId="12" fillId="0" borderId="0" xfId="0" applyFont="1" applyAlignment="1">
      <alignment horizontal="left" wrapText="1"/>
    </xf>
    <xf numFmtId="0" fontId="21" fillId="0" borderId="0" xfId="0" applyFont="1" applyAlignment="1">
      <alignment horizontal="left" vertical="top" wrapText="1"/>
    </xf>
    <xf numFmtId="0" fontId="12" fillId="0" borderId="5" xfId="0" applyFont="1" applyBorder="1" applyAlignment="1">
      <alignment horizontal="left" vertical="top" wrapText="1"/>
    </xf>
    <xf numFmtId="0" fontId="15" fillId="0" borderId="0" xfId="0" applyFont="1" applyAlignment="1">
      <alignment horizontal="left" vertical="top" wrapText="1"/>
    </xf>
  </cellXfs>
  <cellStyles count="4">
    <cellStyle name="Comma" xfId="1" builtinId="3"/>
    <cellStyle name="Hyperlink" xfId="3" builtinId="8"/>
    <cellStyle name="Normal" xfId="0" builtinId="0"/>
    <cellStyle name="Percent" xfId="2" builtinId="5"/>
  </cellStyles>
  <dxfs count="40">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Plan Margins,</a:t>
            </a:r>
            <a:r>
              <a:rPr lang="en-US" b="1" baseline="0"/>
              <a:t> High vs. Low</a:t>
            </a:r>
            <a:br>
              <a:rPr lang="en-US" b="1" baseline="0"/>
            </a:br>
            <a:r>
              <a:rPr lang="en-US" sz="1100" b="0" baseline="0"/>
              <a:t>2012 to 2023</a:t>
            </a:r>
            <a:r>
              <a:rPr lang="en-US" sz="1100" b="0" baseline="30000"/>
              <a:t>*</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tockChart>
        <c:ser>
          <c:idx val="0"/>
          <c:order val="0"/>
          <c:tx>
            <c:strRef>
              <c:f>'High-Low-Margins'!$A$20</c:f>
              <c:strCache>
                <c:ptCount val="1"/>
                <c:pt idx="0">
                  <c:v>High</c:v>
                </c:pt>
              </c:strCache>
            </c:strRef>
          </c:tx>
          <c:spPr>
            <a:ln w="25400" cap="rnd">
              <a:noFill/>
              <a:round/>
            </a:ln>
            <a:effectLst/>
          </c:spPr>
          <c:marker>
            <c:symbol val="none"/>
          </c:marker>
          <c:cat>
            <c:strRef>
              <c:f>'High-Low-Margins'!$B$18:$M$18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'High-Low-Margins'!$B$20:$M$20</c:f>
              <c:numCache>
                <c:formatCode>0.0%</c:formatCode>
                <c:ptCount val="12"/>
                <c:pt idx="0">
                  <c:v>5.6672701976049039E-2</c:v>
                </c:pt>
                <c:pt idx="1">
                  <c:v>0.18577421195653515</c:v>
                </c:pt>
                <c:pt idx="2">
                  <c:v>0.110405231627627</c:v>
                </c:pt>
                <c:pt idx="3">
                  <c:v>0.11939254330220862</c:v>
                </c:pt>
                <c:pt idx="4">
                  <c:v>9.2589312338406574E-2</c:v>
                </c:pt>
                <c:pt idx="5">
                  <c:v>8.0310362338852401E-2</c:v>
                </c:pt>
                <c:pt idx="6">
                  <c:v>5.0291641586446986E-2</c:v>
                </c:pt>
                <c:pt idx="7">
                  <c:v>4.8615988867185829E-2</c:v>
                </c:pt>
                <c:pt idx="8">
                  <c:v>2.9707840856291148E-2</c:v>
                </c:pt>
                <c:pt idx="9">
                  <c:v>7.5059469179001553E-2</c:v>
                </c:pt>
                <c:pt idx="10">
                  <c:v>0.24112427340562967</c:v>
                </c:pt>
                <c:pt idx="11">
                  <c:v>0.15906923962989794</c:v>
                </c:pt>
              </c:numCache>
            </c:numRef>
          </c:val>
          <c:smooth val="0"/>
          <c:extLst>
            <c:ext xmlns:c16="http://schemas.microsoft.com/office/drawing/2014/chart" uri="{C3380CC4-5D6E-409C-BE32-E72D297353CC}">
              <c16:uniqueId val="{00000000-8A7F-4375-A649-D0CD09B6A50A}"/>
            </c:ext>
          </c:extLst>
        </c:ser>
        <c:ser>
          <c:idx val="1"/>
          <c:order val="1"/>
          <c:tx>
            <c:strRef>
              <c:f>'High-Low-Margins'!$A$21</c:f>
              <c:strCache>
                <c:ptCount val="1"/>
                <c:pt idx="0">
                  <c:v>Low</c:v>
                </c:pt>
              </c:strCache>
            </c:strRef>
          </c:tx>
          <c:spPr>
            <a:ln w="25400" cap="rnd">
              <a:noFill/>
              <a:round/>
            </a:ln>
            <a:effectLst/>
          </c:spPr>
          <c:marker>
            <c:symbol val="none"/>
          </c:marker>
          <c:cat>
            <c:strRef>
              <c:f>'High-Low-Margins'!$B$18:$M$18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'High-Low-Margins'!$B$21:$M$21</c:f>
              <c:numCache>
                <c:formatCode>0.0%</c:formatCode>
                <c:ptCount val="12"/>
                <c:pt idx="0">
                  <c:v>-0.13367437058148415</c:v>
                </c:pt>
                <c:pt idx="1">
                  <c:v>-1.1999269621637252E-2</c:v>
                </c:pt>
                <c:pt idx="2">
                  <c:v>-2.9805197887889295E-2</c:v>
                </c:pt>
                <c:pt idx="3">
                  <c:v>-2.8106850920931476E-2</c:v>
                </c:pt>
                <c:pt idx="4">
                  <c:v>-7.8752184353388544E-2</c:v>
                </c:pt>
                <c:pt idx="5">
                  <c:v>-3.2032480248513628E-3</c:v>
                </c:pt>
                <c:pt idx="6">
                  <c:v>-8.2346277434988999E-2</c:v>
                </c:pt>
                <c:pt idx="7">
                  <c:v>-5.4997314218982789E-2</c:v>
                </c:pt>
                <c:pt idx="8">
                  <c:v>-2.3497432026950208E-2</c:v>
                </c:pt>
                <c:pt idx="9">
                  <c:v>-2.4359627447493277E-2</c:v>
                </c:pt>
                <c:pt idx="10">
                  <c:v>-2.2672372632792318E-3</c:v>
                </c:pt>
                <c:pt idx="11">
                  <c:v>-1.509835141040161E-2</c:v>
                </c:pt>
              </c:numCache>
            </c:numRef>
          </c:val>
          <c:smooth val="0"/>
          <c:extLst>
            <c:ext xmlns:c16="http://schemas.microsoft.com/office/drawing/2014/chart" uri="{C3380CC4-5D6E-409C-BE32-E72D297353CC}">
              <c16:uniqueId val="{00000001-8A7F-4375-A649-D0CD09B6A50A}"/>
            </c:ext>
          </c:extLst>
        </c:ser>
        <c:ser>
          <c:idx val="2"/>
          <c:order val="2"/>
          <c:tx>
            <c:strRef>
              <c:f>'High-Low-Margins'!$A$22</c:f>
              <c:strCache>
                <c:ptCount val="1"/>
              </c:strCache>
            </c:strRef>
          </c:tx>
          <c:spPr>
            <a:ln w="25400" cap="rnd">
              <a:noFill/>
              <a:round/>
            </a:ln>
            <a:effectLst/>
          </c:spPr>
          <c:marker>
            <c:symbol val="dot"/>
            <c:size val="3"/>
            <c:spPr>
              <a:solidFill>
                <a:schemeClr val="accent3"/>
              </a:solidFill>
              <a:ln w="9525">
                <a:solidFill>
                  <a:schemeClr val="accent3"/>
                </a:solidFill>
              </a:ln>
              <a:effectLst/>
            </c:spPr>
          </c:marker>
          <c:cat>
            <c:strRef>
              <c:f>'High-Low-Margins'!$B$18:$M$18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'High-Low-Margins'!$B$22:$M$22</c:f>
              <c:numCache>
                <c:formatCode>0.0%</c:formatCode>
                <c:ptCount val="12"/>
              </c:numCache>
            </c:numRef>
          </c:val>
          <c:smooth val="0"/>
          <c:extLst>
            <c:ext xmlns:c16="http://schemas.microsoft.com/office/drawing/2014/chart" uri="{C3380CC4-5D6E-409C-BE32-E72D297353CC}">
              <c16:uniqueId val="{00000003-8A7F-4375-A649-D0CD09B6A50A}"/>
            </c:ext>
          </c:extLst>
        </c:ser>
        <c:dLbls>
          <c:showLegendKey val="0"/>
          <c:showVal val="0"/>
          <c:showCatName val="0"/>
          <c:showSerName val="0"/>
          <c:showPercent val="0"/>
          <c:showBubbleSize val="0"/>
        </c:dLbls>
        <c:hiLowLines>
          <c:spPr>
            <a:ln w="69850" cap="flat" cmpd="sng" algn="ctr">
              <a:solidFill>
                <a:schemeClr val="tx1">
                  <a:lumMod val="50000"/>
                  <a:lumOff val="50000"/>
                </a:schemeClr>
              </a:solidFill>
              <a:round/>
            </a:ln>
            <a:effectLst/>
          </c:spPr>
        </c:hiLowLines>
        <c:axId val="488016256"/>
        <c:axId val="488018552"/>
      </c:stockChart>
      <c:catAx>
        <c:axId val="48801625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8018552"/>
        <c:crosses val="autoZero"/>
        <c:auto val="1"/>
        <c:lblAlgn val="ctr"/>
        <c:lblOffset val="100"/>
        <c:noMultiLvlLbl val="0"/>
      </c:catAx>
      <c:valAx>
        <c:axId val="4880185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80162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Number of Plans in Each Profitability Category</a:t>
            </a:r>
            <a:br>
              <a:rPr lang="en-US" b="1" baseline="0"/>
            </a:br>
            <a:r>
              <a:rPr lang="en-US" sz="1100" b="0"/>
              <a:t>2012 to 2023</a:t>
            </a:r>
            <a:endParaRPr lang="en-US" b="0"/>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'High-Low-Margins'!$A$5</c:f>
              <c:strCache>
                <c:ptCount val="1"/>
                <c:pt idx="0">
                  <c:v>&lt;0% </c:v>
                </c:pt>
              </c:strCache>
            </c:strRef>
          </c:tx>
          <c:spPr>
            <a:solidFill>
              <a:schemeClr val="accent1"/>
            </a:solidFill>
            <a:ln>
              <a:noFill/>
            </a:ln>
            <a:effectLst/>
          </c:spPr>
          <c:invertIfNegative val="0"/>
          <c:cat>
            <c:strRef>
              <c:f>'High-Low-Margins'!$B$4:$M$4</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'High-Low-Margins'!$B$5:$M$5</c:f>
              <c:numCache>
                <c:formatCode>General</c:formatCode>
                <c:ptCount val="12"/>
                <c:pt idx="0">
                  <c:v>4</c:v>
                </c:pt>
                <c:pt idx="1">
                  <c:v>1</c:v>
                </c:pt>
                <c:pt idx="2">
                  <c:v>2</c:v>
                </c:pt>
                <c:pt idx="3">
                  <c:v>1</c:v>
                </c:pt>
                <c:pt idx="4">
                  <c:v>2</c:v>
                </c:pt>
                <c:pt idx="5">
                  <c:v>2</c:v>
                </c:pt>
                <c:pt idx="6">
                  <c:v>4</c:v>
                </c:pt>
                <c:pt idx="7">
                  <c:v>6</c:v>
                </c:pt>
                <c:pt idx="8">
                  <c:v>6</c:v>
                </c:pt>
                <c:pt idx="9">
                  <c:v>2</c:v>
                </c:pt>
                <c:pt idx="10">
                  <c:v>2</c:v>
                </c:pt>
                <c:pt idx="11">
                  <c:v>1</c:v>
                </c:pt>
              </c:numCache>
            </c:numRef>
          </c:val>
          <c:extLst>
            <c:ext xmlns:c16="http://schemas.microsoft.com/office/drawing/2014/chart" uri="{C3380CC4-5D6E-409C-BE32-E72D297353CC}">
              <c16:uniqueId val="{00000000-5537-405C-BFA9-1BD8E9AA16CC}"/>
            </c:ext>
          </c:extLst>
        </c:ser>
        <c:ser>
          <c:idx val="1"/>
          <c:order val="1"/>
          <c:tx>
            <c:strRef>
              <c:f>'High-Low-Margins'!$A$6</c:f>
              <c:strCache>
                <c:ptCount val="1"/>
                <c:pt idx="0">
                  <c:v>0%–5%</c:v>
                </c:pt>
              </c:strCache>
            </c:strRef>
          </c:tx>
          <c:spPr>
            <a:solidFill>
              <a:schemeClr val="accent2"/>
            </a:solidFill>
            <a:ln>
              <a:noFill/>
            </a:ln>
            <a:effectLst/>
          </c:spPr>
          <c:invertIfNegative val="0"/>
          <c:cat>
            <c:strRef>
              <c:f>'High-Low-Margins'!$B$4:$M$4</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'High-Low-Margins'!$B$6:$M$6</c:f>
              <c:numCache>
                <c:formatCode>General</c:formatCode>
                <c:ptCount val="12"/>
                <c:pt idx="0">
                  <c:v>11</c:v>
                </c:pt>
                <c:pt idx="1">
                  <c:v>12</c:v>
                </c:pt>
                <c:pt idx="2">
                  <c:v>10</c:v>
                </c:pt>
                <c:pt idx="3">
                  <c:v>5</c:v>
                </c:pt>
                <c:pt idx="4">
                  <c:v>7</c:v>
                </c:pt>
                <c:pt idx="5">
                  <c:v>11</c:v>
                </c:pt>
                <c:pt idx="6">
                  <c:v>11</c:v>
                </c:pt>
                <c:pt idx="7">
                  <c:v>10</c:v>
                </c:pt>
                <c:pt idx="8">
                  <c:v>10</c:v>
                </c:pt>
                <c:pt idx="9">
                  <c:v>11</c:v>
                </c:pt>
                <c:pt idx="10">
                  <c:v>9</c:v>
                </c:pt>
                <c:pt idx="11">
                  <c:v>7</c:v>
                </c:pt>
              </c:numCache>
            </c:numRef>
          </c:val>
          <c:extLst>
            <c:ext xmlns:c16="http://schemas.microsoft.com/office/drawing/2014/chart" uri="{C3380CC4-5D6E-409C-BE32-E72D297353CC}">
              <c16:uniqueId val="{00000001-5537-405C-BFA9-1BD8E9AA16CC}"/>
            </c:ext>
          </c:extLst>
        </c:ser>
        <c:ser>
          <c:idx val="2"/>
          <c:order val="2"/>
          <c:tx>
            <c:strRef>
              <c:f>'High-Low-Margins'!$A$7</c:f>
              <c:strCache>
                <c:ptCount val="1"/>
                <c:pt idx="0">
                  <c:v>5.1%–10%</c:v>
                </c:pt>
              </c:strCache>
            </c:strRef>
          </c:tx>
          <c:spPr>
            <a:solidFill>
              <a:schemeClr val="accent3"/>
            </a:solidFill>
            <a:ln>
              <a:noFill/>
            </a:ln>
            <a:effectLst/>
          </c:spPr>
          <c:invertIfNegative val="0"/>
          <c:cat>
            <c:strRef>
              <c:f>'High-Low-Margins'!$B$4:$M$4</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'High-Low-Margins'!$B$7:$M$7</c:f>
              <c:numCache>
                <c:formatCode>General</c:formatCode>
                <c:ptCount val="12"/>
                <c:pt idx="0">
                  <c:v>1</c:v>
                </c:pt>
                <c:pt idx="1">
                  <c:v>1</c:v>
                </c:pt>
                <c:pt idx="2">
                  <c:v>2</c:v>
                </c:pt>
                <c:pt idx="3">
                  <c:v>6</c:v>
                </c:pt>
                <c:pt idx="4">
                  <c:v>7</c:v>
                </c:pt>
                <c:pt idx="5">
                  <c:v>3</c:v>
                </c:pt>
                <c:pt idx="6">
                  <c:v>1</c:v>
                </c:pt>
                <c:pt idx="7">
                  <c:v>0</c:v>
                </c:pt>
                <c:pt idx="8">
                  <c:v>0</c:v>
                </c:pt>
                <c:pt idx="9">
                  <c:v>3</c:v>
                </c:pt>
                <c:pt idx="10">
                  <c:v>4</c:v>
                </c:pt>
                <c:pt idx="11">
                  <c:v>2</c:v>
                </c:pt>
              </c:numCache>
            </c:numRef>
          </c:val>
          <c:extLst>
            <c:ext xmlns:c16="http://schemas.microsoft.com/office/drawing/2014/chart" uri="{C3380CC4-5D6E-409C-BE32-E72D297353CC}">
              <c16:uniqueId val="{00000002-5537-405C-BFA9-1BD8E9AA16CC}"/>
            </c:ext>
          </c:extLst>
        </c:ser>
        <c:ser>
          <c:idx val="3"/>
          <c:order val="3"/>
          <c:tx>
            <c:strRef>
              <c:f>'High-Low-Margins'!$A$8</c:f>
              <c:strCache>
                <c:ptCount val="1"/>
                <c:pt idx="0">
                  <c:v>&gt;10%</c:v>
                </c:pt>
              </c:strCache>
            </c:strRef>
          </c:tx>
          <c:spPr>
            <a:solidFill>
              <a:schemeClr val="accent4"/>
            </a:solidFill>
            <a:ln>
              <a:noFill/>
            </a:ln>
            <a:effectLst/>
          </c:spPr>
          <c:invertIfNegative val="0"/>
          <c:cat>
            <c:strRef>
              <c:f>'High-Low-Margins'!$B$4:$M$4</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'High-Low-Margins'!$B$8:$M$8</c:f>
              <c:numCache>
                <c:formatCode>General</c:formatCode>
                <c:ptCount val="12"/>
                <c:pt idx="0">
                  <c:v>0</c:v>
                </c:pt>
                <c:pt idx="1">
                  <c:v>2</c:v>
                </c:pt>
                <c:pt idx="2">
                  <c:v>2</c:v>
                </c:pt>
                <c:pt idx="3">
                  <c:v>4</c:v>
                </c:pt>
                <c:pt idx="4">
                  <c:v>0</c:v>
                </c:pt>
                <c:pt idx="5">
                  <c:v>0</c:v>
                </c:pt>
                <c:pt idx="6">
                  <c:v>0</c:v>
                </c:pt>
                <c:pt idx="7">
                  <c:v>0</c:v>
                </c:pt>
                <c:pt idx="8">
                  <c:v>0</c:v>
                </c:pt>
                <c:pt idx="9">
                  <c:v>0</c:v>
                </c:pt>
                <c:pt idx="10">
                  <c:v>2</c:v>
                </c:pt>
                <c:pt idx="11">
                  <c:v>1</c:v>
                </c:pt>
              </c:numCache>
            </c:numRef>
          </c:val>
          <c:extLst>
            <c:ext xmlns:c16="http://schemas.microsoft.com/office/drawing/2014/chart" uri="{C3380CC4-5D6E-409C-BE32-E72D297353CC}">
              <c16:uniqueId val="{00000003-5537-405C-BFA9-1BD8E9AA16CC}"/>
            </c:ext>
          </c:extLst>
        </c:ser>
        <c:dLbls>
          <c:showLegendKey val="0"/>
          <c:showVal val="0"/>
          <c:showCatName val="0"/>
          <c:showSerName val="0"/>
          <c:showPercent val="0"/>
          <c:showBubbleSize val="0"/>
        </c:dLbls>
        <c:gapWidth val="150"/>
        <c:overlap val="100"/>
        <c:axId val="835068136"/>
        <c:axId val="835065840"/>
      </c:barChart>
      <c:catAx>
        <c:axId val="835068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5065840"/>
        <c:crosses val="autoZero"/>
        <c:auto val="1"/>
        <c:lblAlgn val="ctr"/>
        <c:lblOffset val="100"/>
        <c:noMultiLvlLbl val="0"/>
      </c:catAx>
      <c:valAx>
        <c:axId val="835065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5068136"/>
        <c:crosses val="autoZero"/>
        <c:crossBetween val="between"/>
      </c:valAx>
      <c:spPr>
        <a:noFill/>
        <a:ln>
          <a:noFill/>
        </a:ln>
        <a:effectLst/>
      </c:spPr>
    </c:plotArea>
    <c:legend>
      <c:legendPos val="b"/>
      <c:layout>
        <c:manualLayout>
          <c:xMode val="edge"/>
          <c:yMode val="edge"/>
          <c:x val="0.24841796350259368"/>
          <c:y val="0.89020821641355308"/>
          <c:w val="0.51103808874284418"/>
          <c:h val="8.099408740214168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13335</xdr:colOff>
      <xdr:row>16</xdr:row>
      <xdr:rowOff>10476</xdr:rowOff>
    </xdr:from>
    <xdr:to>
      <xdr:col>21</xdr:col>
      <xdr:colOff>328613</xdr:colOff>
      <xdr:row>31</xdr:row>
      <xdr:rowOff>0</xdr:rowOff>
    </xdr:to>
    <xdr:graphicFrame macro="">
      <xdr:nvGraphicFramePr>
        <xdr:cNvPr id="4" name="Chart 3">
          <a:extLst>
            <a:ext uri="{FF2B5EF4-FFF2-40B4-BE49-F238E27FC236}">
              <a16:creationId xmlns:a16="http://schemas.microsoft.com/office/drawing/2014/main" id="{703BD22A-B3DB-4748-B754-AB40AB1916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10478</xdr:colOff>
      <xdr:row>1</xdr:row>
      <xdr:rowOff>9526</xdr:rowOff>
    </xdr:from>
    <xdr:to>
      <xdr:col>21</xdr:col>
      <xdr:colOff>315278</xdr:colOff>
      <xdr:row>15</xdr:row>
      <xdr:rowOff>102871</xdr:rowOff>
    </xdr:to>
    <xdr:graphicFrame macro="">
      <xdr:nvGraphicFramePr>
        <xdr:cNvPr id="5" name="Chart 4">
          <a:extLst>
            <a:ext uri="{FF2B5EF4-FFF2-40B4-BE49-F238E27FC236}">
              <a16:creationId xmlns:a16="http://schemas.microsoft.com/office/drawing/2014/main" id="{F963159F-C88D-476D-A318-B0B23B1B8F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pso.dmhc.ca.gov/flash/" TargetMode="External"/><Relationship Id="rId1" Type="http://schemas.openxmlformats.org/officeDocument/2006/relationships/hyperlink" Target="https://www.chcf.org/publication/medi-cal-program-overview/"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pso.dmhc.ca.gov/flas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8B4B5-099A-4BC4-BCA8-AE870E977FA4}">
  <sheetPr>
    <tabColor rgb="FF92D050"/>
  </sheetPr>
  <dimension ref="A1:BL187"/>
  <sheetViews>
    <sheetView tabSelected="1" zoomScaleNormal="100" zoomScaleSheetLayoutView="80" workbookViewId="0">
      <selection activeCell="A2" sqref="A2"/>
    </sheetView>
  </sheetViews>
  <sheetFormatPr defaultRowHeight="14.25" x14ac:dyDescent="0.45"/>
  <cols>
    <col min="1" max="1" width="27.6640625" customWidth="1"/>
    <col min="2" max="2" width="42.59765625" customWidth="1"/>
    <col min="3" max="3" width="10.265625" style="37" customWidth="1"/>
    <col min="4" max="4" width="32.1328125" customWidth="1"/>
    <col min="5" max="5" width="9" customWidth="1"/>
    <col min="6" max="15" width="12" customWidth="1"/>
    <col min="16" max="16" width="11.59765625" customWidth="1"/>
    <col min="17" max="17" width="10.86328125" customWidth="1"/>
    <col min="18" max="18" width="7.265625" customWidth="1"/>
    <col min="19" max="19" width="6.73046875" customWidth="1"/>
    <col min="20" max="28" width="12" customWidth="1"/>
    <col min="29" max="29" width="13" customWidth="1"/>
    <col min="30" max="30" width="12.1328125" customWidth="1"/>
    <col min="31" max="31" width="12.6640625" customWidth="1"/>
    <col min="32" max="32" width="13.1328125" customWidth="1"/>
    <col min="33" max="33" width="12.73046875" customWidth="1"/>
    <col min="34" max="34" width="12.9296875" customWidth="1"/>
    <col min="35" max="43" width="10.265625" customWidth="1"/>
    <col min="44" max="52" width="11.59765625" customWidth="1"/>
    <col min="53" max="60" width="8.265625" customWidth="1"/>
    <col min="61" max="63" width="8.265625" style="6" customWidth="1"/>
    <col min="64" max="64" width="12" bestFit="1" customWidth="1"/>
    <col min="65" max="65" width="7.73046875" bestFit="1" customWidth="1"/>
    <col min="66" max="66" width="9.73046875" bestFit="1" customWidth="1"/>
    <col min="67" max="72" width="12.73046875" bestFit="1" customWidth="1"/>
    <col min="73" max="75" width="12" bestFit="1" customWidth="1"/>
    <col min="76" max="76" width="11" bestFit="1" customWidth="1"/>
    <col min="77" max="77" width="12" bestFit="1" customWidth="1"/>
    <col min="78" max="78" width="11" bestFit="1" customWidth="1"/>
    <col min="79" max="81" width="12" bestFit="1" customWidth="1"/>
    <col min="82" max="82" width="11" bestFit="1" customWidth="1"/>
    <col min="83" max="83" width="7.73046875" bestFit="1" customWidth="1"/>
    <col min="84" max="84" width="9.73046875" bestFit="1" customWidth="1"/>
    <col min="85" max="95" width="12.73046875" bestFit="1" customWidth="1"/>
    <col min="96" max="96" width="12" bestFit="1" customWidth="1"/>
    <col min="97" max="97" width="4.59765625" bestFit="1" customWidth="1"/>
    <col min="98" max="98" width="7.73046875" bestFit="1" customWidth="1"/>
    <col min="99" max="99" width="9.73046875" bestFit="1" customWidth="1"/>
    <col min="100" max="100" width="11.265625" bestFit="1" customWidth="1"/>
    <col min="101" max="102" width="8" bestFit="1" customWidth="1"/>
    <col min="103" max="103" width="4.59765625" bestFit="1" customWidth="1"/>
    <col min="104" max="104" width="11.265625" bestFit="1" customWidth="1"/>
  </cols>
  <sheetData>
    <row r="1" spans="1:63" ht="18" x14ac:dyDescent="0.55000000000000004">
      <c r="A1" s="40" t="s">
        <v>83</v>
      </c>
      <c r="B1" s="1"/>
      <c r="C1" s="41"/>
      <c r="D1" s="1"/>
      <c r="E1" s="1"/>
      <c r="L1" s="2"/>
      <c r="M1" s="2"/>
      <c r="N1" s="2"/>
      <c r="O1" s="2"/>
    </row>
    <row r="2" spans="1:63" ht="15" customHeight="1" x14ac:dyDescent="0.45"/>
    <row r="3" spans="1:63" s="7" customFormat="1" ht="18" x14ac:dyDescent="0.55000000000000004">
      <c r="A3" s="10" t="s">
        <v>0</v>
      </c>
      <c r="B3" s="19"/>
      <c r="C3" s="42"/>
      <c r="D3" s="19"/>
      <c r="E3" s="19"/>
      <c r="F3" s="10" t="s">
        <v>63</v>
      </c>
      <c r="G3" s="19"/>
      <c r="H3" s="19"/>
      <c r="I3" s="19"/>
      <c r="J3" s="19"/>
      <c r="K3" s="19"/>
      <c r="L3" s="19"/>
      <c r="M3" s="19"/>
      <c r="N3" s="19"/>
      <c r="O3" s="19"/>
      <c r="P3" s="19"/>
      <c r="Q3" s="19"/>
      <c r="R3" s="19"/>
      <c r="S3" s="19"/>
      <c r="T3" s="10" t="s">
        <v>72</v>
      </c>
      <c r="U3" s="19"/>
      <c r="V3" s="19"/>
      <c r="W3" s="19"/>
      <c r="X3" s="19"/>
      <c r="Y3" s="19"/>
      <c r="Z3" s="19"/>
      <c r="AA3" s="19"/>
      <c r="AB3" s="19"/>
      <c r="AC3" s="20"/>
      <c r="AD3" s="20"/>
      <c r="AE3" s="19"/>
      <c r="AF3" s="19"/>
      <c r="AG3" s="19"/>
      <c r="AH3" s="19"/>
      <c r="BI3" s="21"/>
      <c r="BJ3" s="21"/>
      <c r="BK3" s="21"/>
    </row>
    <row r="4" spans="1:63" ht="57" x14ac:dyDescent="0.45">
      <c r="A4" s="3" t="s">
        <v>1</v>
      </c>
      <c r="B4" s="3" t="s">
        <v>2</v>
      </c>
      <c r="C4" s="38" t="s">
        <v>100</v>
      </c>
      <c r="D4" s="3" t="s">
        <v>3</v>
      </c>
      <c r="E4" s="4" t="s">
        <v>4</v>
      </c>
      <c r="F4" s="38">
        <v>2012</v>
      </c>
      <c r="G4" s="38">
        <v>2013</v>
      </c>
      <c r="H4" s="38">
        <v>2014</v>
      </c>
      <c r="I4" s="38">
        <v>2015</v>
      </c>
      <c r="J4" s="38">
        <v>2016</v>
      </c>
      <c r="K4" s="38">
        <v>2017</v>
      </c>
      <c r="L4" s="38">
        <v>2018</v>
      </c>
      <c r="M4" s="38">
        <v>2019</v>
      </c>
      <c r="N4" s="38">
        <v>2020</v>
      </c>
      <c r="O4" s="38">
        <v>2021</v>
      </c>
      <c r="P4" s="38">
        <v>2022</v>
      </c>
      <c r="Q4" s="38">
        <v>2023</v>
      </c>
      <c r="R4" s="69"/>
      <c r="S4" s="47"/>
      <c r="T4" s="38">
        <v>2013</v>
      </c>
      <c r="U4" s="38">
        <v>2014</v>
      </c>
      <c r="V4" s="38">
        <v>2015</v>
      </c>
      <c r="W4" s="38">
        <v>2016</v>
      </c>
      <c r="X4" s="38">
        <v>2017</v>
      </c>
      <c r="Y4" s="38">
        <v>2018</v>
      </c>
      <c r="Z4" s="38">
        <v>2019</v>
      </c>
      <c r="AA4" s="38">
        <v>2020</v>
      </c>
      <c r="AB4" s="38">
        <v>2021</v>
      </c>
      <c r="AC4" s="38">
        <v>2022</v>
      </c>
      <c r="AD4" s="38">
        <v>2023</v>
      </c>
      <c r="AE4" s="4" t="s">
        <v>82</v>
      </c>
      <c r="AF4" s="4" t="s">
        <v>61</v>
      </c>
      <c r="AG4" s="4" t="s">
        <v>94</v>
      </c>
      <c r="AH4" s="4" t="s">
        <v>86</v>
      </c>
      <c r="BI4"/>
      <c r="BJ4"/>
      <c r="BK4"/>
    </row>
    <row r="5" spans="1:63" x14ac:dyDescent="0.45">
      <c r="A5" s="30" t="s">
        <v>57</v>
      </c>
      <c r="B5" s="70" t="s">
        <v>5</v>
      </c>
      <c r="C5" s="71" t="s">
        <v>6</v>
      </c>
      <c r="D5" s="72" t="s">
        <v>7</v>
      </c>
      <c r="E5" s="71" t="s">
        <v>8</v>
      </c>
      <c r="F5" s="73">
        <v>146580</v>
      </c>
      <c r="G5" s="73">
        <v>162993</v>
      </c>
      <c r="H5" s="73">
        <v>213140</v>
      </c>
      <c r="I5" s="73">
        <v>246526</v>
      </c>
      <c r="J5" s="73">
        <v>263095</v>
      </c>
      <c r="K5" s="73">
        <v>268590</v>
      </c>
      <c r="L5" s="73">
        <v>267639</v>
      </c>
      <c r="M5" s="73">
        <v>259406</v>
      </c>
      <c r="N5" s="73">
        <v>256989</v>
      </c>
      <c r="O5" s="73">
        <v>288685</v>
      </c>
      <c r="P5" s="73">
        <v>313137</v>
      </c>
      <c r="Q5" s="73">
        <v>361719</v>
      </c>
      <c r="R5" s="74"/>
      <c r="S5" s="48"/>
      <c r="T5" s="75">
        <f>(G5-F5)/F5</f>
        <v>0.11197298403602128</v>
      </c>
      <c r="U5" s="75">
        <f t="shared" ref="U5:AD5" si="0">(H5-G5)/G5</f>
        <v>0.30766351929223956</v>
      </c>
      <c r="V5" s="75">
        <f t="shared" si="0"/>
        <v>0.15663882893872572</v>
      </c>
      <c r="W5" s="75">
        <f t="shared" si="0"/>
        <v>6.720994945766369E-2</v>
      </c>
      <c r="X5" s="75">
        <f t="shared" si="0"/>
        <v>2.0885991752028734E-2</v>
      </c>
      <c r="Y5" s="75">
        <f t="shared" si="0"/>
        <v>-3.540712610298224E-3</v>
      </c>
      <c r="Z5" s="75">
        <f t="shared" si="0"/>
        <v>-3.0761585568620419E-2</v>
      </c>
      <c r="AA5" s="75">
        <f t="shared" si="0"/>
        <v>-9.3174406143265772E-3</v>
      </c>
      <c r="AB5" s="75">
        <f t="shared" si="0"/>
        <v>0.12333601827315566</v>
      </c>
      <c r="AC5" s="75">
        <f t="shared" si="0"/>
        <v>8.4701318045620658E-2</v>
      </c>
      <c r="AD5" s="75">
        <f t="shared" si="0"/>
        <v>0.15514615008766131</v>
      </c>
      <c r="AE5" s="75">
        <f>(P5-F5)/F5</f>
        <v>1.1362873516168646</v>
      </c>
      <c r="AF5" s="75">
        <f>(Q5-F5)/F5</f>
        <v>1.4677241097011871</v>
      </c>
      <c r="AG5" s="75">
        <f>(P5/F5)^0.1-1</f>
        <v>7.8862174883160163E-2</v>
      </c>
      <c r="AH5" s="75">
        <f>(Q5/F5)^(1/11)-1</f>
        <v>8.5583734663675193E-2</v>
      </c>
      <c r="BI5"/>
      <c r="BJ5"/>
      <c r="BK5"/>
    </row>
    <row r="6" spans="1:63" x14ac:dyDescent="0.45">
      <c r="A6" s="30" t="s">
        <v>9</v>
      </c>
      <c r="B6" s="70" t="s">
        <v>10</v>
      </c>
      <c r="C6" s="71" t="s">
        <v>11</v>
      </c>
      <c r="D6" s="72" t="s">
        <v>12</v>
      </c>
      <c r="E6" s="71" t="s">
        <v>8</v>
      </c>
      <c r="F6" s="73">
        <v>424274</v>
      </c>
      <c r="G6" s="73">
        <v>470830</v>
      </c>
      <c r="H6" s="73">
        <v>618784</v>
      </c>
      <c r="I6" s="73">
        <v>752613</v>
      </c>
      <c r="J6" s="73">
        <v>807932</v>
      </c>
      <c r="K6" s="73">
        <v>789066</v>
      </c>
      <c r="L6" s="73">
        <v>780277</v>
      </c>
      <c r="M6" s="73">
        <v>759923</v>
      </c>
      <c r="N6" s="73">
        <v>758970</v>
      </c>
      <c r="O6" s="73">
        <v>842241</v>
      </c>
      <c r="P6" s="73">
        <v>914646</v>
      </c>
      <c r="Q6" s="73">
        <v>988716</v>
      </c>
      <c r="R6" s="74"/>
      <c r="S6" s="48"/>
      <c r="T6" s="75">
        <f t="shared" ref="T6:T21" si="1">(G6-F6)/F6</f>
        <v>0.10973097573737726</v>
      </c>
      <c r="U6" s="75">
        <f t="shared" ref="U6:U22" si="2">(H6-G6)/G6</f>
        <v>0.31424080878448696</v>
      </c>
      <c r="V6" s="75">
        <f t="shared" ref="V6:V22" si="3">(I6-H6)/H6</f>
        <v>0.21627740859492164</v>
      </c>
      <c r="W6" s="75">
        <f t="shared" ref="W6:W22" si="4">(J6-I6)/I6</f>
        <v>7.3502583665177187E-2</v>
      </c>
      <c r="X6" s="75">
        <f t="shared" ref="X6:X22" si="5">(K6-J6)/J6</f>
        <v>-2.3350975082061361E-2</v>
      </c>
      <c r="Y6" s="75">
        <f t="shared" ref="Y6:Y22" si="6">(L6-K6)/K6</f>
        <v>-1.1138485247114943E-2</v>
      </c>
      <c r="Z6" s="75">
        <f t="shared" ref="Z6:Z22" si="7">(M6-L6)/L6</f>
        <v>-2.6085608059701875E-2</v>
      </c>
      <c r="AA6" s="75">
        <f t="shared" ref="AA6:AA22" si="8">(N6-M6)/M6</f>
        <v>-1.2540744259615776E-3</v>
      </c>
      <c r="AB6" s="75">
        <f t="shared" ref="AB6:AB22" si="9">(O6-N6)/N6</f>
        <v>0.10971579904344045</v>
      </c>
      <c r="AC6" s="75">
        <f t="shared" ref="AC6:AC22" si="10">(P6-O6)/O6</f>
        <v>8.5967080681182709E-2</v>
      </c>
      <c r="AD6" s="75">
        <f t="shared" ref="AD6:AD22" si="11">(Q6-P6)/P6</f>
        <v>8.0982150471329895E-2</v>
      </c>
      <c r="AE6" s="75">
        <f t="shared" ref="AE6:AE22" si="12">(P6-F6)/F6</f>
        <v>1.1557908332822657</v>
      </c>
      <c r="AF6" s="75">
        <f t="shared" ref="AF6:AF22" si="13">(Q6-F6)/F6</f>
        <v>1.3303714109278437</v>
      </c>
      <c r="AG6" s="75">
        <f t="shared" ref="AG6:AG21" si="14">(P6/F6)^0.1-1</f>
        <v>7.9843111251146404E-2</v>
      </c>
      <c r="AH6" s="75">
        <f t="shared" ref="AH6:AH21" si="15">(Q6/F6)^(1/11)-1</f>
        <v>7.9946610656512984E-2</v>
      </c>
      <c r="BI6"/>
      <c r="BJ6"/>
      <c r="BK6"/>
    </row>
    <row r="7" spans="1:63" x14ac:dyDescent="0.45">
      <c r="A7" s="30" t="s">
        <v>13</v>
      </c>
      <c r="B7" s="70" t="s">
        <v>14</v>
      </c>
      <c r="C7" s="71" t="s">
        <v>6</v>
      </c>
      <c r="D7" s="72" t="s">
        <v>15</v>
      </c>
      <c r="E7" s="71" t="s">
        <v>8</v>
      </c>
      <c r="F7" s="73">
        <v>186494</v>
      </c>
      <c r="G7" s="73">
        <v>209754</v>
      </c>
      <c r="H7" s="73">
        <v>259860</v>
      </c>
      <c r="I7" s="73">
        <v>315846</v>
      </c>
      <c r="J7" s="73">
        <v>352082</v>
      </c>
      <c r="K7" s="73">
        <v>361699</v>
      </c>
      <c r="L7" s="73">
        <v>358653</v>
      </c>
      <c r="M7" s="73">
        <v>357644</v>
      </c>
      <c r="N7" s="73">
        <v>358004</v>
      </c>
      <c r="O7" s="73">
        <v>385467</v>
      </c>
      <c r="P7" s="73">
        <v>407069</v>
      </c>
      <c r="Q7" s="73">
        <v>445086</v>
      </c>
      <c r="R7" s="74"/>
      <c r="S7" s="48"/>
      <c r="T7" s="75">
        <f t="shared" si="1"/>
        <v>0.12472251117998434</v>
      </c>
      <c r="U7" s="75">
        <f t="shared" si="2"/>
        <v>0.23887983065877169</v>
      </c>
      <c r="V7" s="75">
        <f t="shared" si="3"/>
        <v>0.21544677903486492</v>
      </c>
      <c r="W7" s="75">
        <f t="shared" si="4"/>
        <v>0.11472679723662797</v>
      </c>
      <c r="X7" s="75">
        <f t="shared" si="5"/>
        <v>2.7314659653148981E-2</v>
      </c>
      <c r="Y7" s="75">
        <f t="shared" si="6"/>
        <v>-8.4213669377023442E-3</v>
      </c>
      <c r="Z7" s="75">
        <f t="shared" si="7"/>
        <v>-2.8133042244174733E-3</v>
      </c>
      <c r="AA7" s="75">
        <f t="shared" si="8"/>
        <v>1.0065875563409425E-3</v>
      </c>
      <c r="AB7" s="75">
        <f t="shared" si="9"/>
        <v>7.6711433391805681E-2</v>
      </c>
      <c r="AC7" s="75">
        <f t="shared" si="10"/>
        <v>5.6041113765899549E-2</v>
      </c>
      <c r="AD7" s="75">
        <f t="shared" si="11"/>
        <v>9.339202936111568E-2</v>
      </c>
      <c r="AE7" s="75">
        <f t="shared" si="12"/>
        <v>1.1827458256029684</v>
      </c>
      <c r="AF7" s="75">
        <f t="shared" si="13"/>
        <v>1.3865968878355335</v>
      </c>
      <c r="AG7" s="75">
        <f t="shared" si="14"/>
        <v>8.118575885789836E-2</v>
      </c>
      <c r="AH7" s="75">
        <f t="shared" si="15"/>
        <v>8.2289765960089856E-2</v>
      </c>
      <c r="BI7"/>
      <c r="BJ7"/>
      <c r="BK7"/>
    </row>
    <row r="8" spans="1:63" ht="28.5" x14ac:dyDescent="0.45">
      <c r="A8" s="30" t="s">
        <v>77</v>
      </c>
      <c r="B8" s="70" t="s">
        <v>16</v>
      </c>
      <c r="C8" s="71" t="s">
        <v>11</v>
      </c>
      <c r="D8" s="76" t="s">
        <v>65</v>
      </c>
      <c r="E8" s="71" t="s">
        <v>8</v>
      </c>
      <c r="F8" s="73">
        <v>99205</v>
      </c>
      <c r="G8" s="73">
        <v>107737</v>
      </c>
      <c r="H8" s="73">
        <v>131958</v>
      </c>
      <c r="I8" s="73">
        <v>163257</v>
      </c>
      <c r="J8" s="73">
        <v>177870</v>
      </c>
      <c r="K8" s="73">
        <v>178856</v>
      </c>
      <c r="L8" s="73">
        <v>178229</v>
      </c>
      <c r="M8" s="73">
        <v>176912</v>
      </c>
      <c r="N8" s="73">
        <v>181926</v>
      </c>
      <c r="O8" s="73">
        <v>203942</v>
      </c>
      <c r="P8" s="73">
        <v>219233</v>
      </c>
      <c r="Q8" s="73">
        <v>235568</v>
      </c>
      <c r="R8" s="74"/>
      <c r="S8" s="48"/>
      <c r="T8" s="75">
        <f t="shared" si="1"/>
        <v>8.6003729650723254E-2</v>
      </c>
      <c r="U8" s="75">
        <f t="shared" si="2"/>
        <v>0.22481598707964767</v>
      </c>
      <c r="V8" s="75">
        <f t="shared" si="3"/>
        <v>0.23718910562451689</v>
      </c>
      <c r="W8" s="75">
        <f t="shared" si="4"/>
        <v>8.95091787794704E-2</v>
      </c>
      <c r="X8" s="75">
        <f t="shared" si="5"/>
        <v>5.5433743745432057E-3</v>
      </c>
      <c r="Y8" s="75">
        <f t="shared" si="6"/>
        <v>-3.5056134543990695E-3</v>
      </c>
      <c r="Z8" s="75">
        <f t="shared" si="7"/>
        <v>-7.3893698556351658E-3</v>
      </c>
      <c r="AA8" s="75">
        <f t="shared" si="8"/>
        <v>2.8341774441530253E-2</v>
      </c>
      <c r="AB8" s="75">
        <f t="shared" si="9"/>
        <v>0.12101623737123886</v>
      </c>
      <c r="AC8" s="75">
        <f t="shared" si="10"/>
        <v>7.4977199399829358E-2</v>
      </c>
      <c r="AD8" s="75">
        <f t="shared" si="11"/>
        <v>7.450976814621886E-2</v>
      </c>
      <c r="AE8" s="75">
        <f t="shared" si="12"/>
        <v>1.209898694622247</v>
      </c>
      <c r="AF8" s="75">
        <f t="shared" si="13"/>
        <v>1.3745577339851822</v>
      </c>
      <c r="AG8" s="75">
        <f t="shared" si="14"/>
        <v>8.2523259494001078E-2</v>
      </c>
      <c r="AH8" s="75">
        <f t="shared" si="15"/>
        <v>8.1792297401900305E-2</v>
      </c>
      <c r="BI8"/>
      <c r="BJ8"/>
      <c r="BK8"/>
    </row>
    <row r="9" spans="1:63" ht="28.5" x14ac:dyDescent="0.45">
      <c r="A9" s="30" t="s">
        <v>60</v>
      </c>
      <c r="B9" s="70" t="s">
        <v>76</v>
      </c>
      <c r="C9" s="71" t="s">
        <v>11</v>
      </c>
      <c r="D9" s="72" t="s">
        <v>66</v>
      </c>
      <c r="E9" s="71" t="s">
        <v>68</v>
      </c>
      <c r="F9" s="73">
        <v>210321</v>
      </c>
      <c r="G9" s="73">
        <v>214570</v>
      </c>
      <c r="H9" s="73">
        <v>267622</v>
      </c>
      <c r="I9" s="73">
        <v>328743</v>
      </c>
      <c r="J9" s="73">
        <v>351684</v>
      </c>
      <c r="K9" s="73">
        <v>354649</v>
      </c>
      <c r="L9" s="73">
        <v>352611</v>
      </c>
      <c r="M9" s="73">
        <v>340745</v>
      </c>
      <c r="N9" s="73">
        <v>347731</v>
      </c>
      <c r="O9" s="73">
        <v>377657</v>
      </c>
      <c r="P9" s="73">
        <v>398122</v>
      </c>
      <c r="Q9" s="73">
        <v>428816</v>
      </c>
      <c r="R9" s="74"/>
      <c r="S9" s="48"/>
      <c r="T9" s="75">
        <f t="shared" si="1"/>
        <v>2.0202452441743811E-2</v>
      </c>
      <c r="U9" s="75">
        <f t="shared" si="2"/>
        <v>0.24724798434077458</v>
      </c>
      <c r="V9" s="75">
        <f t="shared" si="3"/>
        <v>0.22838555873582889</v>
      </c>
      <c r="W9" s="75">
        <f t="shared" si="4"/>
        <v>6.9783995400662518E-2</v>
      </c>
      <c r="X9" s="75">
        <f t="shared" si="5"/>
        <v>8.4308640711547866E-3</v>
      </c>
      <c r="Y9" s="75">
        <f t="shared" si="6"/>
        <v>-5.7465268476719232E-3</v>
      </c>
      <c r="Z9" s="75">
        <f t="shared" si="7"/>
        <v>-3.3651814605897147E-2</v>
      </c>
      <c r="AA9" s="75">
        <f t="shared" si="8"/>
        <v>2.050213502765998E-2</v>
      </c>
      <c r="AB9" s="75">
        <f t="shared" si="9"/>
        <v>8.6060776864875441E-2</v>
      </c>
      <c r="AC9" s="75">
        <f t="shared" si="10"/>
        <v>5.4189383488191668E-2</v>
      </c>
      <c r="AD9" s="75">
        <f t="shared" si="11"/>
        <v>7.7096970275443211E-2</v>
      </c>
      <c r="AE9" s="75">
        <f t="shared" si="12"/>
        <v>0.89292557566766995</v>
      </c>
      <c r="AF9" s="75">
        <f t="shared" si="13"/>
        <v>1.0388644025085465</v>
      </c>
      <c r="AG9" s="75">
        <f t="shared" si="14"/>
        <v>6.5892371250617643E-2</v>
      </c>
      <c r="AH9" s="75">
        <f t="shared" si="15"/>
        <v>6.6906136443851683E-2</v>
      </c>
      <c r="BI9"/>
      <c r="BJ9"/>
      <c r="BK9"/>
    </row>
    <row r="10" spans="1:63" x14ac:dyDescent="0.45">
      <c r="A10" s="30" t="s">
        <v>17</v>
      </c>
      <c r="B10" s="70" t="s">
        <v>18</v>
      </c>
      <c r="C10" s="71" t="s">
        <v>6</v>
      </c>
      <c r="D10" s="72" t="s">
        <v>19</v>
      </c>
      <c r="E10" s="71" t="s">
        <v>8</v>
      </c>
      <c r="F10" s="73">
        <v>109099</v>
      </c>
      <c r="G10" s="73">
        <v>118168</v>
      </c>
      <c r="H10" s="73">
        <v>137527</v>
      </c>
      <c r="I10" s="73">
        <v>171568</v>
      </c>
      <c r="J10" s="73">
        <v>192452</v>
      </c>
      <c r="K10" s="73">
        <v>192017</v>
      </c>
      <c r="L10" s="73">
        <v>191568</v>
      </c>
      <c r="M10" s="73">
        <v>186807</v>
      </c>
      <c r="N10" s="73">
        <v>187453</v>
      </c>
      <c r="O10" s="73">
        <v>214114</v>
      </c>
      <c r="P10" s="73">
        <v>236369</v>
      </c>
      <c r="Q10" s="73">
        <v>274400</v>
      </c>
      <c r="R10" s="74"/>
      <c r="S10" s="48"/>
      <c r="T10" s="75">
        <f t="shared" si="1"/>
        <v>8.3126334796835899E-2</v>
      </c>
      <c r="U10" s="75">
        <f t="shared" si="2"/>
        <v>0.16382607812605782</v>
      </c>
      <c r="V10" s="75">
        <f t="shared" si="3"/>
        <v>0.24752230471107492</v>
      </c>
      <c r="W10" s="75">
        <f t="shared" si="4"/>
        <v>0.12172433087755292</v>
      </c>
      <c r="X10" s="75">
        <f t="shared" si="5"/>
        <v>-2.2603038679774698E-3</v>
      </c>
      <c r="Y10" s="75">
        <f t="shared" si="6"/>
        <v>-2.338334626621601E-3</v>
      </c>
      <c r="Z10" s="75">
        <f t="shared" si="7"/>
        <v>-2.4852793786018543E-2</v>
      </c>
      <c r="AA10" s="75">
        <f t="shared" si="8"/>
        <v>3.4581145246163152E-3</v>
      </c>
      <c r="AB10" s="75">
        <f t="shared" si="9"/>
        <v>0.14222765173136734</v>
      </c>
      <c r="AC10" s="75">
        <f t="shared" si="10"/>
        <v>0.10393995721905153</v>
      </c>
      <c r="AD10" s="75">
        <f t="shared" si="11"/>
        <v>0.16089673349720141</v>
      </c>
      <c r="AE10" s="75">
        <f t="shared" si="12"/>
        <v>1.1665551471599189</v>
      </c>
      <c r="AF10" s="75">
        <f t="shared" si="13"/>
        <v>1.5151467932794984</v>
      </c>
      <c r="AG10" s="75">
        <f t="shared" si="14"/>
        <v>8.0381091761373868E-2</v>
      </c>
      <c r="AH10" s="75">
        <f t="shared" si="15"/>
        <v>8.7463900064841837E-2</v>
      </c>
      <c r="BI10"/>
      <c r="BJ10"/>
      <c r="BK10"/>
    </row>
    <row r="11" spans="1:63" x14ac:dyDescent="0.45">
      <c r="A11" s="77" t="s">
        <v>20</v>
      </c>
      <c r="B11" s="78" t="s">
        <v>21</v>
      </c>
      <c r="C11" s="71" t="s">
        <v>6</v>
      </c>
      <c r="D11" s="72" t="s">
        <v>22</v>
      </c>
      <c r="E11" s="71" t="s">
        <v>8</v>
      </c>
      <c r="F11" s="73">
        <v>129812</v>
      </c>
      <c r="G11" s="73">
        <v>189138</v>
      </c>
      <c r="H11" s="73">
        <v>244066</v>
      </c>
      <c r="I11" s="73">
        <v>312254</v>
      </c>
      <c r="J11" s="73">
        <v>338451</v>
      </c>
      <c r="K11" s="73">
        <v>348035</v>
      </c>
      <c r="L11" s="73">
        <v>347794</v>
      </c>
      <c r="M11" s="73">
        <v>341885</v>
      </c>
      <c r="N11" s="73">
        <v>347506</v>
      </c>
      <c r="O11" s="73">
        <v>378013</v>
      </c>
      <c r="P11" s="73">
        <v>407091</v>
      </c>
      <c r="Q11" s="73">
        <v>458097</v>
      </c>
      <c r="R11" s="74"/>
      <c r="S11" s="48"/>
      <c r="T11" s="75">
        <f t="shared" si="1"/>
        <v>0.45701475980648937</v>
      </c>
      <c r="U11" s="75">
        <f t="shared" si="2"/>
        <v>0.29041229155431486</v>
      </c>
      <c r="V11" s="75">
        <f t="shared" si="3"/>
        <v>0.27938344546147353</v>
      </c>
      <c r="W11" s="75">
        <f t="shared" si="4"/>
        <v>8.389644328015014E-2</v>
      </c>
      <c r="X11" s="75">
        <f t="shared" si="5"/>
        <v>2.8317245332411485E-2</v>
      </c>
      <c r="Y11" s="75">
        <f t="shared" si="6"/>
        <v>-6.9245909175801284E-4</v>
      </c>
      <c r="Z11" s="75">
        <f t="shared" si="7"/>
        <v>-1.6989942322179222E-2</v>
      </c>
      <c r="AA11" s="75">
        <f t="shared" si="8"/>
        <v>1.644120098863653E-2</v>
      </c>
      <c r="AB11" s="75">
        <f t="shared" si="9"/>
        <v>8.7788412286406561E-2</v>
      </c>
      <c r="AC11" s="75">
        <f t="shared" si="10"/>
        <v>7.6923280416281978E-2</v>
      </c>
      <c r="AD11" s="75">
        <f t="shared" si="11"/>
        <v>0.12529385321709396</v>
      </c>
      <c r="AE11" s="75">
        <f t="shared" si="12"/>
        <v>2.1360043755585001</v>
      </c>
      <c r="AF11" s="75">
        <f t="shared" si="13"/>
        <v>2.528926447477891</v>
      </c>
      <c r="AG11" s="75">
        <f t="shared" si="14"/>
        <v>0.12108273922664647</v>
      </c>
      <c r="AH11" s="75">
        <f t="shared" si="15"/>
        <v>0.12146491568590068</v>
      </c>
      <c r="BI11"/>
      <c r="BJ11"/>
      <c r="BK11"/>
    </row>
    <row r="12" spans="1:63" x14ac:dyDescent="0.45">
      <c r="A12" s="77" t="s">
        <v>23</v>
      </c>
      <c r="B12" s="78" t="s">
        <v>24</v>
      </c>
      <c r="C12" s="71" t="s">
        <v>11</v>
      </c>
      <c r="D12" s="72" t="s">
        <v>25</v>
      </c>
      <c r="E12" s="71" t="s">
        <v>68</v>
      </c>
      <c r="F12" s="73">
        <v>81345</v>
      </c>
      <c r="G12" s="73">
        <v>80543</v>
      </c>
      <c r="H12" s="73">
        <v>115231</v>
      </c>
      <c r="I12" s="73">
        <v>131180</v>
      </c>
      <c r="J12" s="73">
        <v>137168</v>
      </c>
      <c r="K12" s="73">
        <v>134058</v>
      </c>
      <c r="L12" s="73">
        <v>119893</v>
      </c>
      <c r="M12" s="73">
        <v>113064</v>
      </c>
      <c r="N12" s="73">
        <v>114437</v>
      </c>
      <c r="O12" s="73">
        <v>128890</v>
      </c>
      <c r="P12" s="73">
        <v>143152</v>
      </c>
      <c r="Q12" s="73">
        <v>154320</v>
      </c>
      <c r="R12" s="74"/>
      <c r="S12" s="48"/>
      <c r="T12" s="75">
        <f t="shared" si="1"/>
        <v>-9.859241502243531E-3</v>
      </c>
      <c r="U12" s="75">
        <f t="shared" si="2"/>
        <v>0.43067678134660986</v>
      </c>
      <c r="V12" s="75">
        <f t="shared" si="3"/>
        <v>0.1384089350955906</v>
      </c>
      <c r="W12" s="75">
        <f t="shared" si="4"/>
        <v>4.5647202317426437E-2</v>
      </c>
      <c r="X12" s="75">
        <f t="shared" si="5"/>
        <v>-2.2672926630117812E-2</v>
      </c>
      <c r="Y12" s="75">
        <f t="shared" si="6"/>
        <v>-0.10566322039714153</v>
      </c>
      <c r="Z12" s="75">
        <f t="shared" si="7"/>
        <v>-5.6959121883679617E-2</v>
      </c>
      <c r="AA12" s="75">
        <f t="shared" si="8"/>
        <v>1.2143564706714781E-2</v>
      </c>
      <c r="AB12" s="75">
        <f t="shared" si="9"/>
        <v>0.12629656492218425</v>
      </c>
      <c r="AC12" s="75">
        <f t="shared" si="10"/>
        <v>0.1106524943750485</v>
      </c>
      <c r="AD12" s="75">
        <f t="shared" si="11"/>
        <v>7.8014977087291826E-2</v>
      </c>
      <c r="AE12" s="75">
        <f t="shared" si="12"/>
        <v>0.75981314155756341</v>
      </c>
      <c r="AF12" s="75">
        <f t="shared" si="13"/>
        <v>0.89710492347409188</v>
      </c>
      <c r="AG12" s="75">
        <f t="shared" si="14"/>
        <v>5.8148585317974621E-2</v>
      </c>
      <c r="AH12" s="75">
        <f t="shared" si="15"/>
        <v>5.993938999551629E-2</v>
      </c>
      <c r="BI12"/>
      <c r="BJ12"/>
      <c r="BK12"/>
    </row>
    <row r="13" spans="1:63" ht="15.75" x14ac:dyDescent="0.45">
      <c r="A13" s="30" t="s">
        <v>58</v>
      </c>
      <c r="B13" s="70" t="s">
        <v>26</v>
      </c>
      <c r="C13" s="71" t="s">
        <v>6</v>
      </c>
      <c r="D13" s="72" t="s">
        <v>67</v>
      </c>
      <c r="E13" s="71" t="s">
        <v>113</v>
      </c>
      <c r="F13" s="73">
        <v>568731</v>
      </c>
      <c r="G13" s="73">
        <v>624703</v>
      </c>
      <c r="H13" s="73">
        <v>802087</v>
      </c>
      <c r="I13" s="73">
        <v>1090111</v>
      </c>
      <c r="J13" s="73">
        <v>1167973</v>
      </c>
      <c r="K13" s="73">
        <v>1260053</v>
      </c>
      <c r="L13" s="73">
        <v>1246843</v>
      </c>
      <c r="M13" s="73">
        <v>1250375</v>
      </c>
      <c r="N13" s="73">
        <v>1249368</v>
      </c>
      <c r="O13" s="73">
        <v>1376817</v>
      </c>
      <c r="P13" s="73">
        <v>1544924</v>
      </c>
      <c r="Q13" s="73">
        <v>1689242</v>
      </c>
      <c r="R13" s="74"/>
      <c r="S13" s="48"/>
      <c r="T13" s="75">
        <f t="shared" si="1"/>
        <v>9.8415595422088831E-2</v>
      </c>
      <c r="U13" s="75">
        <f t="shared" si="2"/>
        <v>0.28394933272290995</v>
      </c>
      <c r="V13" s="75">
        <f t="shared" si="3"/>
        <v>0.35909321557387164</v>
      </c>
      <c r="W13" s="75">
        <f t="shared" si="4"/>
        <v>7.1425753891117508E-2</v>
      </c>
      <c r="X13" s="75">
        <f t="shared" si="5"/>
        <v>7.8837438879152177E-2</v>
      </c>
      <c r="Y13" s="75">
        <f t="shared" si="6"/>
        <v>-1.0483686003683972E-2</v>
      </c>
      <c r="Z13" s="75">
        <f t="shared" si="7"/>
        <v>2.832754404524066E-3</v>
      </c>
      <c r="AA13" s="75">
        <f t="shared" si="8"/>
        <v>-8.053583924822553E-4</v>
      </c>
      <c r="AB13" s="75">
        <f t="shared" si="9"/>
        <v>0.10201077664867357</v>
      </c>
      <c r="AC13" s="75">
        <f t="shared" si="10"/>
        <v>0.12209828902461256</v>
      </c>
      <c r="AD13" s="75">
        <f t="shared" si="11"/>
        <v>9.3414303875142074E-2</v>
      </c>
      <c r="AE13" s="75">
        <f t="shared" si="12"/>
        <v>1.7164406371377681</v>
      </c>
      <c r="AF13" s="75">
        <f t="shared" si="13"/>
        <v>1.9701950482741402</v>
      </c>
      <c r="AG13" s="75">
        <f t="shared" si="14"/>
        <v>0.10509603799635903</v>
      </c>
      <c r="AH13" s="75">
        <f t="shared" si="15"/>
        <v>0.10402892488523441</v>
      </c>
      <c r="BI13"/>
      <c r="BJ13"/>
      <c r="BK13"/>
    </row>
    <row r="14" spans="1:63" x14ac:dyDescent="0.45">
      <c r="A14" s="30" t="s">
        <v>27</v>
      </c>
      <c r="B14" s="70" t="s">
        <v>28</v>
      </c>
      <c r="C14" s="71" t="s">
        <v>6</v>
      </c>
      <c r="D14" s="72" t="s">
        <v>29</v>
      </c>
      <c r="E14" s="71" t="s">
        <v>68</v>
      </c>
      <c r="F14" s="73">
        <v>116425</v>
      </c>
      <c r="G14" s="73">
        <v>128916</v>
      </c>
      <c r="H14" s="73">
        <v>160671</v>
      </c>
      <c r="I14" s="73">
        <v>204017</v>
      </c>
      <c r="J14" s="73">
        <v>228073</v>
      </c>
      <c r="K14" s="73">
        <v>241716</v>
      </c>
      <c r="L14" s="73">
        <v>247317</v>
      </c>
      <c r="M14" s="73">
        <v>250896</v>
      </c>
      <c r="N14" s="73">
        <v>259592</v>
      </c>
      <c r="O14" s="73">
        <v>289309</v>
      </c>
      <c r="P14" s="73">
        <v>319333</v>
      </c>
      <c r="Q14" s="73">
        <v>357008</v>
      </c>
      <c r="R14" s="74"/>
      <c r="S14" s="48"/>
      <c r="T14" s="75">
        <f t="shared" si="1"/>
        <v>0.10728795361820914</v>
      </c>
      <c r="U14" s="75">
        <f t="shared" si="2"/>
        <v>0.24632318719165969</v>
      </c>
      <c r="V14" s="75">
        <f t="shared" si="3"/>
        <v>0.26978110548885609</v>
      </c>
      <c r="W14" s="75">
        <f t="shared" si="4"/>
        <v>0.11791174264889691</v>
      </c>
      <c r="X14" s="75">
        <f t="shared" si="5"/>
        <v>5.9818566862364246E-2</v>
      </c>
      <c r="Y14" s="75">
        <f t="shared" si="6"/>
        <v>2.3171821476443429E-2</v>
      </c>
      <c r="Z14" s="75">
        <f t="shared" si="7"/>
        <v>1.4471306056599425E-2</v>
      </c>
      <c r="AA14" s="75">
        <f t="shared" si="8"/>
        <v>3.4659779350806712E-2</v>
      </c>
      <c r="AB14" s="75">
        <f t="shared" si="9"/>
        <v>0.11447579278252026</v>
      </c>
      <c r="AC14" s="75">
        <f t="shared" si="10"/>
        <v>0.10377831315306471</v>
      </c>
      <c r="AD14" s="75">
        <f t="shared" si="11"/>
        <v>0.11798029016731751</v>
      </c>
      <c r="AE14" s="75">
        <f t="shared" si="12"/>
        <v>1.7428215589435259</v>
      </c>
      <c r="AF14" s="75">
        <f t="shared" si="13"/>
        <v>2.0664204423448571</v>
      </c>
      <c r="AG14" s="75">
        <f t="shared" si="14"/>
        <v>0.10616459893725527</v>
      </c>
      <c r="AH14" s="75">
        <f t="shared" si="15"/>
        <v>0.10723357251703969</v>
      </c>
      <c r="BI14"/>
      <c r="BJ14"/>
      <c r="BK14"/>
    </row>
    <row r="15" spans="1:63" ht="28.5" x14ac:dyDescent="0.45">
      <c r="A15" s="30" t="s">
        <v>30</v>
      </c>
      <c r="B15" s="70" t="s">
        <v>31</v>
      </c>
      <c r="C15" s="71" t="s">
        <v>6</v>
      </c>
      <c r="D15" s="72" t="s">
        <v>32</v>
      </c>
      <c r="E15" s="71" t="s">
        <v>69</v>
      </c>
      <c r="F15" s="73">
        <v>1055667</v>
      </c>
      <c r="G15" s="73">
        <v>1189585</v>
      </c>
      <c r="H15" s="73">
        <v>1438970</v>
      </c>
      <c r="I15" s="73">
        <v>1787073</v>
      </c>
      <c r="J15" s="73">
        <v>2048174</v>
      </c>
      <c r="K15" s="73">
        <v>2116991</v>
      </c>
      <c r="L15" s="73">
        <v>2191364</v>
      </c>
      <c r="M15" s="73">
        <v>2152282</v>
      </c>
      <c r="N15" s="73">
        <v>2191768</v>
      </c>
      <c r="O15" s="73">
        <v>2427882</v>
      </c>
      <c r="P15" s="73">
        <v>2574782</v>
      </c>
      <c r="Q15" s="73">
        <v>2881499</v>
      </c>
      <c r="R15" s="74"/>
      <c r="S15" s="48"/>
      <c r="T15" s="75">
        <f t="shared" si="1"/>
        <v>0.12685629085687058</v>
      </c>
      <c r="U15" s="75">
        <f t="shared" si="2"/>
        <v>0.20964033675609561</v>
      </c>
      <c r="V15" s="75">
        <f t="shared" si="3"/>
        <v>0.24191122817014948</v>
      </c>
      <c r="W15" s="75">
        <f t="shared" si="4"/>
        <v>0.14610539132984496</v>
      </c>
      <c r="X15" s="75">
        <f t="shared" si="5"/>
        <v>3.3599196162044827E-2</v>
      </c>
      <c r="Y15" s="75">
        <f t="shared" si="6"/>
        <v>3.513146725706439E-2</v>
      </c>
      <c r="Z15" s="75">
        <f t="shared" si="7"/>
        <v>-1.7834554186342388E-2</v>
      </c>
      <c r="AA15" s="75">
        <f t="shared" si="8"/>
        <v>1.8346108920671175E-2</v>
      </c>
      <c r="AB15" s="75">
        <f t="shared" si="9"/>
        <v>0.10772764270670983</v>
      </c>
      <c r="AC15" s="75">
        <f t="shared" si="10"/>
        <v>6.0505411712760339E-2</v>
      </c>
      <c r="AD15" s="75">
        <f t="shared" si="11"/>
        <v>0.11912348307546036</v>
      </c>
      <c r="AE15" s="75">
        <f t="shared" si="12"/>
        <v>1.4390096498232872</v>
      </c>
      <c r="AF15" s="75">
        <f t="shared" si="13"/>
        <v>1.7295529745648959</v>
      </c>
      <c r="AG15" s="75">
        <f t="shared" si="14"/>
        <v>9.3254696894600642E-2</v>
      </c>
      <c r="AH15" s="75">
        <f t="shared" si="15"/>
        <v>9.5581485286732271E-2</v>
      </c>
      <c r="BI15"/>
      <c r="BJ15"/>
      <c r="BK15"/>
    </row>
    <row r="16" spans="1:63" x14ac:dyDescent="0.45">
      <c r="A16" s="30" t="s">
        <v>80</v>
      </c>
      <c r="B16" s="70" t="s">
        <v>79</v>
      </c>
      <c r="C16" s="71" t="s">
        <v>62</v>
      </c>
      <c r="D16" s="72" t="s">
        <v>32</v>
      </c>
      <c r="E16" s="71" t="s">
        <v>69</v>
      </c>
      <c r="F16" s="73"/>
      <c r="G16" s="73"/>
      <c r="H16" s="73"/>
      <c r="I16" s="73"/>
      <c r="J16" s="73"/>
      <c r="K16" s="73"/>
      <c r="L16" s="73"/>
      <c r="M16" s="73"/>
      <c r="N16" s="73"/>
      <c r="O16" s="73"/>
      <c r="P16" s="73">
        <v>50216</v>
      </c>
      <c r="Q16" s="73">
        <v>49197</v>
      </c>
      <c r="R16" s="74"/>
      <c r="S16" s="48"/>
      <c r="T16" s="75"/>
      <c r="U16" s="75"/>
      <c r="V16" s="75"/>
      <c r="W16" s="75"/>
      <c r="X16" s="75"/>
      <c r="Y16" s="75"/>
      <c r="Z16" s="75"/>
      <c r="AA16" s="75"/>
      <c r="AB16" s="75"/>
      <c r="AC16" s="75"/>
      <c r="AD16" s="75">
        <f t="shared" si="11"/>
        <v>-2.0292337103711963E-2</v>
      </c>
      <c r="AE16" s="79" t="s">
        <v>62</v>
      </c>
      <c r="AF16" s="79" t="s">
        <v>62</v>
      </c>
      <c r="AG16" s="79" t="s">
        <v>62</v>
      </c>
      <c r="AH16" s="79" t="s">
        <v>62</v>
      </c>
      <c r="BI16"/>
      <c r="BJ16"/>
      <c r="BK16"/>
    </row>
    <row r="17" spans="1:64" ht="57" x14ac:dyDescent="0.45">
      <c r="A17" s="30" t="s">
        <v>59</v>
      </c>
      <c r="B17" s="70" t="s">
        <v>33</v>
      </c>
      <c r="C17" s="71" t="s">
        <v>11</v>
      </c>
      <c r="D17" s="62" t="s">
        <v>34</v>
      </c>
      <c r="E17" s="71" t="s">
        <v>8</v>
      </c>
      <c r="F17" s="73">
        <v>203881</v>
      </c>
      <c r="G17" s="73">
        <v>220797</v>
      </c>
      <c r="H17" s="73">
        <v>449075</v>
      </c>
      <c r="I17" s="73">
        <v>534345</v>
      </c>
      <c r="J17" s="73">
        <v>571974</v>
      </c>
      <c r="K17" s="73">
        <v>570661</v>
      </c>
      <c r="L17" s="73">
        <v>558880</v>
      </c>
      <c r="M17" s="73">
        <v>544864</v>
      </c>
      <c r="N17" s="73">
        <v>549727</v>
      </c>
      <c r="O17" s="73">
        <v>608597</v>
      </c>
      <c r="P17" s="73">
        <v>653187</v>
      </c>
      <c r="Q17" s="73">
        <v>697902</v>
      </c>
      <c r="R17" s="74"/>
      <c r="S17" s="48"/>
      <c r="T17" s="75">
        <f t="shared" si="1"/>
        <v>8.2969967775319911E-2</v>
      </c>
      <c r="U17" s="75">
        <f t="shared" si="2"/>
        <v>1.0338818009302662</v>
      </c>
      <c r="V17" s="75">
        <f t="shared" si="3"/>
        <v>0.18987919612536883</v>
      </c>
      <c r="W17" s="75">
        <f t="shared" si="4"/>
        <v>7.0420795553434584E-2</v>
      </c>
      <c r="X17" s="75">
        <f t="shared" si="5"/>
        <v>-2.2955588890404108E-3</v>
      </c>
      <c r="Y17" s="75">
        <f t="shared" si="6"/>
        <v>-2.0644480698698526E-2</v>
      </c>
      <c r="Z17" s="75">
        <f t="shared" si="7"/>
        <v>-2.5078728886344118E-2</v>
      </c>
      <c r="AA17" s="75">
        <f t="shared" si="8"/>
        <v>8.9251629764491684E-3</v>
      </c>
      <c r="AB17" s="75">
        <f t="shared" si="9"/>
        <v>0.10708951897942069</v>
      </c>
      <c r="AC17" s="75">
        <f t="shared" si="10"/>
        <v>7.3266874467011828E-2</v>
      </c>
      <c r="AD17" s="75">
        <f t="shared" si="11"/>
        <v>6.8456659425248825E-2</v>
      </c>
      <c r="AE17" s="75">
        <f t="shared" si="12"/>
        <v>2.2037659222781918</v>
      </c>
      <c r="AF17" s="75">
        <f t="shared" si="13"/>
        <v>2.4230850348978081</v>
      </c>
      <c r="AG17" s="75">
        <f t="shared" si="14"/>
        <v>0.12348189406023224</v>
      </c>
      <c r="AH17" s="75">
        <f t="shared" si="15"/>
        <v>0.11836463715592171</v>
      </c>
      <c r="BI17"/>
      <c r="BJ17"/>
      <c r="BK17"/>
    </row>
    <row r="18" spans="1:64" x14ac:dyDescent="0.45">
      <c r="A18" s="30" t="s">
        <v>35</v>
      </c>
      <c r="B18" s="70" t="s">
        <v>78</v>
      </c>
      <c r="C18" s="71" t="s">
        <v>6</v>
      </c>
      <c r="D18" s="72" t="s">
        <v>35</v>
      </c>
      <c r="E18" s="71" t="s">
        <v>8</v>
      </c>
      <c r="F18" s="73">
        <v>76878</v>
      </c>
      <c r="G18" s="73">
        <v>80958</v>
      </c>
      <c r="H18" s="73">
        <v>109590</v>
      </c>
      <c r="I18" s="73">
        <v>136323</v>
      </c>
      <c r="J18" s="73">
        <v>144731</v>
      </c>
      <c r="K18" s="73">
        <v>148254</v>
      </c>
      <c r="L18" s="73">
        <v>141363</v>
      </c>
      <c r="M18" s="73">
        <v>140453</v>
      </c>
      <c r="N18" s="73">
        <v>141625</v>
      </c>
      <c r="O18" s="73">
        <v>160845</v>
      </c>
      <c r="P18" s="73">
        <v>173615</v>
      </c>
      <c r="Q18" s="73">
        <v>207147</v>
      </c>
      <c r="R18" s="74"/>
      <c r="S18" s="48"/>
      <c r="T18" s="75">
        <f t="shared" si="1"/>
        <v>5.3071099664403341E-2</v>
      </c>
      <c r="U18" s="75">
        <f t="shared" si="2"/>
        <v>0.35366486326243235</v>
      </c>
      <c r="V18" s="75">
        <f t="shared" si="3"/>
        <v>0.24393649055570762</v>
      </c>
      <c r="W18" s="75">
        <f t="shared" si="4"/>
        <v>6.1677046426501764E-2</v>
      </c>
      <c r="X18" s="75">
        <f t="shared" si="5"/>
        <v>2.4341709792649813E-2</v>
      </c>
      <c r="Y18" s="75">
        <f t="shared" si="6"/>
        <v>-4.6481039297421992E-2</v>
      </c>
      <c r="Z18" s="75">
        <f t="shared" si="7"/>
        <v>-6.4373280136952385E-3</v>
      </c>
      <c r="AA18" s="75">
        <f t="shared" si="8"/>
        <v>8.3444283852961484E-3</v>
      </c>
      <c r="AB18" s="75">
        <f t="shared" si="9"/>
        <v>0.13571050308914387</v>
      </c>
      <c r="AC18" s="75">
        <f t="shared" si="10"/>
        <v>7.9393204638005532E-2</v>
      </c>
      <c r="AD18" s="75">
        <f t="shared" si="11"/>
        <v>0.19313999366414192</v>
      </c>
      <c r="AE18" s="75">
        <f t="shared" si="12"/>
        <v>1.2583183745674966</v>
      </c>
      <c r="AF18" s="75">
        <f t="shared" si="13"/>
        <v>1.6944899711230781</v>
      </c>
      <c r="AG18" s="75">
        <f t="shared" si="14"/>
        <v>8.4872040947289396E-2</v>
      </c>
      <c r="AH18" s="75">
        <f t="shared" si="15"/>
        <v>9.4294543688455246E-2</v>
      </c>
      <c r="BI18"/>
      <c r="BJ18"/>
      <c r="BK18"/>
    </row>
    <row r="19" spans="1:64" x14ac:dyDescent="0.45">
      <c r="A19" s="30" t="s">
        <v>36</v>
      </c>
      <c r="B19" s="70" t="s">
        <v>37</v>
      </c>
      <c r="C19" s="71" t="s">
        <v>6</v>
      </c>
      <c r="D19" s="72" t="s">
        <v>38</v>
      </c>
      <c r="E19" s="71" t="s">
        <v>8</v>
      </c>
      <c r="F19" s="73">
        <v>140034</v>
      </c>
      <c r="G19" s="73">
        <v>155316</v>
      </c>
      <c r="H19" s="73">
        <v>192523</v>
      </c>
      <c r="I19" s="73">
        <v>246731</v>
      </c>
      <c r="J19" s="73">
        <v>272667</v>
      </c>
      <c r="K19" s="73">
        <v>276028</v>
      </c>
      <c r="L19" s="73">
        <v>259475</v>
      </c>
      <c r="M19" s="73">
        <v>249205</v>
      </c>
      <c r="N19" s="73">
        <v>253875</v>
      </c>
      <c r="O19" s="73">
        <v>282670</v>
      </c>
      <c r="P19" s="73">
        <v>306382</v>
      </c>
      <c r="Q19" s="73">
        <v>336775</v>
      </c>
      <c r="R19" s="74"/>
      <c r="S19" s="48"/>
      <c r="T19" s="75">
        <f t="shared" si="1"/>
        <v>0.10913063970178671</v>
      </c>
      <c r="U19" s="75">
        <f t="shared" si="2"/>
        <v>0.23955677457570373</v>
      </c>
      <c r="V19" s="75">
        <f t="shared" si="3"/>
        <v>0.28156635830524146</v>
      </c>
      <c r="W19" s="75">
        <f t="shared" si="4"/>
        <v>0.10511852989693228</v>
      </c>
      <c r="X19" s="75">
        <f t="shared" si="5"/>
        <v>1.2326390799033252E-2</v>
      </c>
      <c r="Y19" s="75">
        <f t="shared" si="6"/>
        <v>-5.9968553914820234E-2</v>
      </c>
      <c r="Z19" s="75">
        <f t="shared" si="7"/>
        <v>-3.9579920994315447E-2</v>
      </c>
      <c r="AA19" s="75">
        <f t="shared" si="8"/>
        <v>1.8739591902249154E-2</v>
      </c>
      <c r="AB19" s="75">
        <f t="shared" si="9"/>
        <v>0.1134219596258001</v>
      </c>
      <c r="AC19" s="75">
        <f t="shared" si="10"/>
        <v>8.3885803233452433E-2</v>
      </c>
      <c r="AD19" s="75">
        <f t="shared" si="11"/>
        <v>9.9199691887904645E-2</v>
      </c>
      <c r="AE19" s="75">
        <f t="shared" si="12"/>
        <v>1.187911507205393</v>
      </c>
      <c r="AF19" s="75">
        <f t="shared" si="13"/>
        <v>1.4049516545981691</v>
      </c>
      <c r="AG19" s="75">
        <f t="shared" si="14"/>
        <v>8.1441359959052217E-2</v>
      </c>
      <c r="AH19" s="75">
        <f t="shared" si="15"/>
        <v>8.3043828233937633E-2</v>
      </c>
      <c r="BI19"/>
      <c r="BJ19"/>
      <c r="BK19"/>
    </row>
    <row r="20" spans="1:64" x14ac:dyDescent="0.45">
      <c r="A20" s="30" t="s">
        <v>39</v>
      </c>
      <c r="B20" s="70" t="s">
        <v>40</v>
      </c>
      <c r="C20" s="71" t="s">
        <v>41</v>
      </c>
      <c r="D20" s="72" t="s">
        <v>38</v>
      </c>
      <c r="E20" s="71" t="s">
        <v>8</v>
      </c>
      <c r="F20" s="73">
        <v>85199</v>
      </c>
      <c r="G20" s="73">
        <v>92152</v>
      </c>
      <c r="H20" s="73">
        <v>123630</v>
      </c>
      <c r="I20" s="73">
        <v>151246</v>
      </c>
      <c r="J20" s="73">
        <v>164705</v>
      </c>
      <c r="K20" s="73">
        <v>168745</v>
      </c>
      <c r="L20" s="73">
        <v>160980</v>
      </c>
      <c r="M20" s="73">
        <v>160246</v>
      </c>
      <c r="N20" s="73">
        <v>169737</v>
      </c>
      <c r="O20" s="73">
        <v>183263</v>
      </c>
      <c r="P20" s="73">
        <v>194268</v>
      </c>
      <c r="Q20" s="73">
        <v>212774</v>
      </c>
      <c r="R20" s="74"/>
      <c r="S20" s="48"/>
      <c r="T20" s="75">
        <f t="shared" si="1"/>
        <v>8.160893907205484E-2</v>
      </c>
      <c r="U20" s="75">
        <f t="shared" si="2"/>
        <v>0.34158781144196543</v>
      </c>
      <c r="V20" s="75">
        <f t="shared" si="3"/>
        <v>0.22337620318692875</v>
      </c>
      <c r="W20" s="75">
        <f t="shared" si="4"/>
        <v>8.8987477354773012E-2</v>
      </c>
      <c r="X20" s="75">
        <f t="shared" si="5"/>
        <v>2.4528702832336602E-2</v>
      </c>
      <c r="Y20" s="75">
        <f t="shared" si="6"/>
        <v>-4.6016178257133541E-2</v>
      </c>
      <c r="Z20" s="75">
        <f t="shared" si="7"/>
        <v>-4.5595726177164869E-3</v>
      </c>
      <c r="AA20" s="75">
        <f t="shared" si="8"/>
        <v>5.9227687430575493E-2</v>
      </c>
      <c r="AB20" s="75">
        <f t="shared" si="9"/>
        <v>7.9687987887143055E-2</v>
      </c>
      <c r="AC20" s="75">
        <f t="shared" si="10"/>
        <v>6.0050310209916892E-2</v>
      </c>
      <c r="AD20" s="75">
        <f t="shared" si="11"/>
        <v>9.5260156073053714E-2</v>
      </c>
      <c r="AE20" s="75">
        <f t="shared" si="12"/>
        <v>1.2801676076010282</v>
      </c>
      <c r="AF20" s="75">
        <f t="shared" si="13"/>
        <v>1.4973767297738236</v>
      </c>
      <c r="AG20" s="75">
        <f t="shared" si="14"/>
        <v>8.591711282892267E-2</v>
      </c>
      <c r="AH20" s="75">
        <f t="shared" si="15"/>
        <v>8.6763176737909564E-2</v>
      </c>
      <c r="BI20"/>
      <c r="BJ20"/>
      <c r="BK20"/>
    </row>
    <row r="21" spans="1:64" x14ac:dyDescent="0.45">
      <c r="A21" s="30" t="s">
        <v>47</v>
      </c>
      <c r="B21" s="70" t="s">
        <v>81</v>
      </c>
      <c r="C21" s="71" t="s">
        <v>41</v>
      </c>
      <c r="D21" s="72" t="s">
        <v>42</v>
      </c>
      <c r="E21" s="71" t="s">
        <v>8</v>
      </c>
      <c r="F21" s="73">
        <v>24697</v>
      </c>
      <c r="G21" s="73">
        <v>23178</v>
      </c>
      <c r="H21" s="73">
        <v>15192</v>
      </c>
      <c r="I21" s="73">
        <v>15571</v>
      </c>
      <c r="J21" s="73">
        <v>16090</v>
      </c>
      <c r="K21" s="73">
        <v>15632</v>
      </c>
      <c r="L21" s="73">
        <v>14987</v>
      </c>
      <c r="M21" s="73">
        <v>13848</v>
      </c>
      <c r="N21" s="73">
        <v>12214</v>
      </c>
      <c r="O21" s="73">
        <v>11834</v>
      </c>
      <c r="P21" s="73">
        <v>11209</v>
      </c>
      <c r="Q21" s="73">
        <v>10498</v>
      </c>
      <c r="R21" s="74"/>
      <c r="S21" s="48"/>
      <c r="T21" s="75">
        <f t="shared" si="1"/>
        <v>-6.1505446005587723E-2</v>
      </c>
      <c r="U21" s="75">
        <f t="shared" si="2"/>
        <v>-0.34455086720165673</v>
      </c>
      <c r="V21" s="75">
        <f t="shared" si="3"/>
        <v>2.4947340705634546E-2</v>
      </c>
      <c r="W21" s="75">
        <f t="shared" si="4"/>
        <v>3.333119260163124E-2</v>
      </c>
      <c r="X21" s="75">
        <f t="shared" si="5"/>
        <v>-2.846488502175264E-2</v>
      </c>
      <c r="Y21" s="75">
        <f t="shared" si="6"/>
        <v>-4.1261514841351071E-2</v>
      </c>
      <c r="Z21" s="75">
        <f t="shared" si="7"/>
        <v>-7.599919930606526E-2</v>
      </c>
      <c r="AA21" s="75">
        <f t="shared" si="8"/>
        <v>-0.11799537839399191</v>
      </c>
      <c r="AB21" s="75">
        <f t="shared" si="9"/>
        <v>-3.111183887342394E-2</v>
      </c>
      <c r="AC21" s="75">
        <f t="shared" si="10"/>
        <v>-5.2813925976001354E-2</v>
      </c>
      <c r="AD21" s="75">
        <f t="shared" si="11"/>
        <v>-6.3431171380140955E-2</v>
      </c>
      <c r="AE21" s="75">
        <f t="shared" si="12"/>
        <v>-0.54613920719115683</v>
      </c>
      <c r="AF21" s="75">
        <f t="shared" si="13"/>
        <v>-0.57492812892254119</v>
      </c>
      <c r="AG21" s="75">
        <f t="shared" si="14"/>
        <v>-7.5956818468162823E-2</v>
      </c>
      <c r="AH21" s="75">
        <f t="shared" si="15"/>
        <v>-7.4825079398299965E-2</v>
      </c>
      <c r="BI21"/>
      <c r="BJ21"/>
      <c r="BK21"/>
    </row>
    <row r="22" spans="1:64" s="7" customFormat="1" x14ac:dyDescent="0.45">
      <c r="A22" s="80" t="s">
        <v>43</v>
      </c>
      <c r="B22" s="80"/>
      <c r="C22" s="81"/>
      <c r="D22" s="46"/>
      <c r="E22" s="46"/>
      <c r="F22" s="82">
        <v>3658642</v>
      </c>
      <c r="G22" s="82">
        <v>4069338</v>
      </c>
      <c r="H22" s="82">
        <v>5279926</v>
      </c>
      <c r="I22" s="82">
        <v>6587404</v>
      </c>
      <c r="J22" s="82">
        <v>7235121</v>
      </c>
      <c r="K22" s="82">
        <v>7425050</v>
      </c>
      <c r="L22" s="82">
        <v>7417873</v>
      </c>
      <c r="M22" s="82">
        <v>7298555</v>
      </c>
      <c r="N22" s="82">
        <v>7380922</v>
      </c>
      <c r="O22" s="82">
        <v>8160226</v>
      </c>
      <c r="P22" s="82">
        <v>8866735</v>
      </c>
      <c r="Q22" s="82">
        <v>9788764</v>
      </c>
      <c r="R22" s="83"/>
      <c r="S22" s="49"/>
      <c r="T22" s="84">
        <f>(G22-F22)/F22</f>
        <v>0.11225367226418982</v>
      </c>
      <c r="U22" s="84">
        <f t="shared" si="2"/>
        <v>0.29749015687563923</v>
      </c>
      <c r="V22" s="84">
        <f t="shared" si="3"/>
        <v>0.24763187968922293</v>
      </c>
      <c r="W22" s="84">
        <f t="shared" si="4"/>
        <v>9.8326594209190751E-2</v>
      </c>
      <c r="X22" s="84">
        <f t="shared" si="5"/>
        <v>2.6250977696157397E-2</v>
      </c>
      <c r="Y22" s="84">
        <f t="shared" si="6"/>
        <v>-9.6659281755678416E-4</v>
      </c>
      <c r="Z22" s="84">
        <f t="shared" si="7"/>
        <v>-1.6085203939188497E-2</v>
      </c>
      <c r="AA22" s="84">
        <f t="shared" si="8"/>
        <v>1.1285384572699664E-2</v>
      </c>
      <c r="AB22" s="84">
        <f t="shared" si="9"/>
        <v>0.10558355717619018</v>
      </c>
      <c r="AC22" s="84">
        <f t="shared" si="10"/>
        <v>8.6579587379075035E-2</v>
      </c>
      <c r="AD22" s="84">
        <f t="shared" si="11"/>
        <v>0.10398743167580851</v>
      </c>
      <c r="AE22" s="84">
        <f t="shared" si="12"/>
        <v>1.4235044040931033</v>
      </c>
      <c r="AF22" s="84">
        <f t="shared" si="13"/>
        <v>1.6755184027297561</v>
      </c>
      <c r="AG22" s="84">
        <f t="shared" ref="AG22" si="16">(P22/F22)^0.1-1</f>
        <v>9.2557697942041939E-2</v>
      </c>
      <c r="AH22" s="84">
        <f t="shared" ref="AH22" si="17">(Q22/F22)^(1/11)-1</f>
        <v>9.3591856317355449E-2</v>
      </c>
    </row>
    <row r="23" spans="1:64" x14ac:dyDescent="0.45">
      <c r="A23" s="32"/>
      <c r="B23" s="28"/>
      <c r="C23" s="43"/>
      <c r="D23" s="28"/>
      <c r="E23" s="28"/>
      <c r="F23" s="29"/>
      <c r="G23" s="29"/>
      <c r="H23" s="29"/>
      <c r="I23" s="29"/>
      <c r="J23" s="29"/>
      <c r="K23" s="29"/>
      <c r="L23" s="29"/>
      <c r="M23" s="29"/>
      <c r="N23" s="29"/>
      <c r="O23" s="29"/>
      <c r="P23" s="30"/>
      <c r="Q23" s="30"/>
      <c r="R23" s="30"/>
      <c r="S23" s="30"/>
      <c r="T23" s="31"/>
      <c r="U23" s="31"/>
      <c r="V23" s="31"/>
      <c r="W23" s="31"/>
      <c r="X23" s="31"/>
      <c r="Y23" s="31"/>
      <c r="Z23" s="31"/>
      <c r="AA23" s="31"/>
      <c r="AB23" s="31"/>
      <c r="AC23" s="31"/>
      <c r="AD23" s="31"/>
      <c r="BL23" s="6"/>
    </row>
    <row r="24" spans="1:64" ht="15" customHeight="1" x14ac:dyDescent="0.45">
      <c r="A24" s="7"/>
    </row>
    <row r="25" spans="1:64" s="7" customFormat="1" ht="18" x14ac:dyDescent="0.55000000000000004">
      <c r="A25" s="10" t="s">
        <v>44</v>
      </c>
      <c r="B25" s="19"/>
      <c r="C25" s="42"/>
      <c r="D25" s="19"/>
      <c r="E25" s="19"/>
      <c r="F25" s="10" t="s">
        <v>96</v>
      </c>
      <c r="G25" s="19"/>
      <c r="H25" s="19"/>
      <c r="I25" s="19"/>
      <c r="J25" s="19"/>
      <c r="K25" s="19"/>
      <c r="L25" s="19"/>
      <c r="M25" s="19"/>
      <c r="N25" s="19"/>
      <c r="O25" s="19"/>
      <c r="P25" s="19"/>
      <c r="Q25" s="19"/>
      <c r="R25" s="19"/>
      <c r="S25" s="19"/>
      <c r="T25" s="10" t="s">
        <v>50</v>
      </c>
      <c r="U25" s="19"/>
      <c r="V25" s="19"/>
      <c r="W25" s="19"/>
      <c r="X25" s="19"/>
      <c r="Y25" s="19"/>
      <c r="Z25" s="19"/>
      <c r="AA25" s="19"/>
      <c r="AB25" s="19"/>
      <c r="AC25" s="20"/>
      <c r="AD25" s="20"/>
      <c r="AE25" s="19"/>
      <c r="AF25" s="19"/>
      <c r="AG25" s="19"/>
      <c r="AH25" s="19"/>
      <c r="BI25" s="21"/>
      <c r="BJ25" s="21"/>
      <c r="BK25" s="21"/>
    </row>
    <row r="26" spans="1:64" ht="57" x14ac:dyDescent="0.45">
      <c r="A26" s="3" t="s">
        <v>1</v>
      </c>
      <c r="B26" s="3" t="s">
        <v>2</v>
      </c>
      <c r="C26" s="38" t="s">
        <v>100</v>
      </c>
      <c r="D26" s="3" t="s">
        <v>3</v>
      </c>
      <c r="E26" s="4" t="s">
        <v>4</v>
      </c>
      <c r="F26" s="85">
        <v>2012</v>
      </c>
      <c r="G26" s="85">
        <v>2013</v>
      </c>
      <c r="H26" s="85">
        <v>2014</v>
      </c>
      <c r="I26" s="85">
        <v>2015</v>
      </c>
      <c r="J26" s="85">
        <v>2016</v>
      </c>
      <c r="K26" s="85">
        <v>2017</v>
      </c>
      <c r="L26" s="85">
        <v>2018</v>
      </c>
      <c r="M26" s="85">
        <v>2019</v>
      </c>
      <c r="N26" s="85">
        <v>2020</v>
      </c>
      <c r="O26" s="85">
        <v>2021</v>
      </c>
      <c r="P26" s="85">
        <v>2022</v>
      </c>
      <c r="Q26" s="85">
        <v>2023</v>
      </c>
      <c r="R26" s="47"/>
      <c r="S26" s="47"/>
      <c r="T26" s="38">
        <v>2013</v>
      </c>
      <c r="U26" s="38">
        <v>2014</v>
      </c>
      <c r="V26" s="38">
        <v>2015</v>
      </c>
      <c r="W26" s="38">
        <v>2016</v>
      </c>
      <c r="X26" s="38">
        <v>2017</v>
      </c>
      <c r="Y26" s="38">
        <v>2018</v>
      </c>
      <c r="Z26" s="58">
        <v>2019</v>
      </c>
      <c r="AA26" s="58">
        <v>2020</v>
      </c>
      <c r="AB26" s="39">
        <v>2021</v>
      </c>
      <c r="AC26" s="58">
        <v>2022</v>
      </c>
      <c r="AD26" s="58">
        <v>2023</v>
      </c>
      <c r="AE26" s="39" t="s">
        <v>82</v>
      </c>
      <c r="AF26" s="39" t="s">
        <v>85</v>
      </c>
      <c r="AG26" s="39" t="s">
        <v>94</v>
      </c>
      <c r="AH26" s="39" t="s">
        <v>86</v>
      </c>
      <c r="BI26"/>
      <c r="BJ26"/>
      <c r="BK26"/>
    </row>
    <row r="27" spans="1:64" x14ac:dyDescent="0.45">
      <c r="A27" s="30" t="s">
        <v>57</v>
      </c>
      <c r="B27" s="70" t="s">
        <v>5</v>
      </c>
      <c r="C27" s="71" t="s">
        <v>6</v>
      </c>
      <c r="D27" s="77" t="s">
        <v>7</v>
      </c>
      <c r="E27" s="86" t="s">
        <v>8</v>
      </c>
      <c r="F27" s="87">
        <v>368.91150800000003</v>
      </c>
      <c r="G27" s="87">
        <v>452.15468700000002</v>
      </c>
      <c r="H27" s="87">
        <v>628.33992799999999</v>
      </c>
      <c r="I27" s="87">
        <v>750.48549000000003</v>
      </c>
      <c r="J27" s="87">
        <v>821.59225400000003</v>
      </c>
      <c r="K27" s="87">
        <v>890.81390299999998</v>
      </c>
      <c r="L27" s="87">
        <v>891.89587100000006</v>
      </c>
      <c r="M27" s="87">
        <v>926.59404900000004</v>
      </c>
      <c r="N27" s="87">
        <v>969.96611600000006</v>
      </c>
      <c r="O27" s="87">
        <v>1076.220883</v>
      </c>
      <c r="P27" s="87">
        <v>1186.621549</v>
      </c>
      <c r="Q27" s="87">
        <v>1458.1908699999999</v>
      </c>
      <c r="R27" s="48"/>
      <c r="S27" s="48"/>
      <c r="T27" s="75">
        <f>(G27-F27)/F27</f>
        <v>0.22564538431259779</v>
      </c>
      <c r="U27" s="75">
        <f t="shared" ref="T27:AD42" si="18">(H27-G27)/G27</f>
        <v>0.38965700470555986</v>
      </c>
      <c r="V27" s="75">
        <f t="shared" si="18"/>
        <v>0.19439407963264121</v>
      </c>
      <c r="W27" s="75">
        <f t="shared" si="18"/>
        <v>9.4747686594180522E-2</v>
      </c>
      <c r="X27" s="75">
        <f t="shared" si="18"/>
        <v>8.4253044819967302E-2</v>
      </c>
      <c r="Y27" s="75">
        <f t="shared" si="18"/>
        <v>1.2145836480058556E-3</v>
      </c>
      <c r="Z27" s="75">
        <f t="shared" si="18"/>
        <v>3.8903844191022142E-2</v>
      </c>
      <c r="AA27" s="75">
        <f t="shared" si="18"/>
        <v>4.6808056933678857E-2</v>
      </c>
      <c r="AB27" s="75">
        <f t="shared" si="18"/>
        <v>0.10954482352247435</v>
      </c>
      <c r="AC27" s="75">
        <f t="shared" si="18"/>
        <v>0.10258179128828521</v>
      </c>
      <c r="AD27" s="79">
        <f>(Q27-P27)/P27</f>
        <v>0.22885925274899921</v>
      </c>
      <c r="AE27" s="79">
        <f>(P27-F27)/F27</f>
        <v>2.2165479343084082</v>
      </c>
      <c r="AF27" s="79">
        <f>(Q27-F27)/F27</f>
        <v>2.9526846909855675</v>
      </c>
      <c r="AG27" s="79">
        <f>(P27/F27)^0.1-1</f>
        <v>0.12392932506524179</v>
      </c>
      <c r="AH27" s="75">
        <f>(Q27/F27)^(1/11)-1</f>
        <v>0.13308613333052133</v>
      </c>
      <c r="BI27"/>
      <c r="BJ27"/>
      <c r="BK27"/>
    </row>
    <row r="28" spans="1:64" x14ac:dyDescent="0.45">
      <c r="A28" s="30" t="s">
        <v>9</v>
      </c>
      <c r="B28" s="70" t="s">
        <v>10</v>
      </c>
      <c r="C28" s="71" t="s">
        <v>11</v>
      </c>
      <c r="D28" s="77" t="s">
        <v>12</v>
      </c>
      <c r="E28" s="86" t="s">
        <v>8</v>
      </c>
      <c r="F28" s="73">
        <v>1500.8453159999999</v>
      </c>
      <c r="G28" s="73">
        <v>1749.463334</v>
      </c>
      <c r="H28" s="73">
        <v>2009.5330059999999</v>
      </c>
      <c r="I28" s="73">
        <v>3245.752031</v>
      </c>
      <c r="J28" s="73">
        <v>3178.009724</v>
      </c>
      <c r="K28" s="73">
        <v>3564.6880059999999</v>
      </c>
      <c r="L28" s="73">
        <v>3467.5687440000002</v>
      </c>
      <c r="M28" s="73">
        <v>3518.2744809999999</v>
      </c>
      <c r="N28" s="73">
        <v>3876.1487299999999</v>
      </c>
      <c r="O28" s="73">
        <v>4154.2849610000003</v>
      </c>
      <c r="P28" s="73">
        <v>4206.9797289999997</v>
      </c>
      <c r="Q28" s="73">
        <v>4305.679024</v>
      </c>
      <c r="R28" s="48"/>
      <c r="S28" s="48"/>
      <c r="T28" s="75">
        <f t="shared" si="18"/>
        <v>0.16565199314650766</v>
      </c>
      <c r="U28" s="75">
        <f t="shared" si="18"/>
        <v>0.1486568291805079</v>
      </c>
      <c r="V28" s="75">
        <f t="shared" si="18"/>
        <v>0.6151772682055664</v>
      </c>
      <c r="W28" s="75">
        <f t="shared" si="18"/>
        <v>-2.0871066659743847E-2</v>
      </c>
      <c r="X28" s="75">
        <f t="shared" si="18"/>
        <v>0.12167309592536661</v>
      </c>
      <c r="Y28" s="75">
        <f t="shared" si="18"/>
        <v>-2.7244814086543008E-2</v>
      </c>
      <c r="Z28" s="75">
        <f t="shared" si="18"/>
        <v>1.4622849824603152E-2</v>
      </c>
      <c r="AA28" s="75">
        <f t="shared" si="18"/>
        <v>0.1017186836708321</v>
      </c>
      <c r="AB28" s="75">
        <f t="shared" si="18"/>
        <v>7.1755820112712865E-2</v>
      </c>
      <c r="AC28" s="75">
        <f t="shared" si="18"/>
        <v>1.2684437513240531E-2</v>
      </c>
      <c r="AD28" s="79">
        <f t="shared" si="18"/>
        <v>2.346084396833098E-2</v>
      </c>
      <c r="AE28" s="79">
        <f t="shared" ref="AE28:AE44" si="19">(P28-F28)/F28</f>
        <v>1.803073497415639</v>
      </c>
      <c r="AF28" s="79">
        <f>(Q28-F28)/F28</f>
        <v>1.8688359673702712</v>
      </c>
      <c r="AG28" s="79">
        <f t="shared" ref="AG28:AG44" si="20">(P28/F28)^0.1-1</f>
        <v>0.10857083453514593</v>
      </c>
      <c r="AH28" s="75">
        <f t="shared" ref="AH28:AH42" si="21">(Q28/F28)^(1/11)-1</f>
        <v>0.10054957557910704</v>
      </c>
      <c r="BI28"/>
      <c r="BJ28"/>
      <c r="BK28"/>
    </row>
    <row r="29" spans="1:64" x14ac:dyDescent="0.45">
      <c r="A29" s="30" t="s">
        <v>13</v>
      </c>
      <c r="B29" s="70" t="s">
        <v>14</v>
      </c>
      <c r="C29" s="71" t="s">
        <v>6</v>
      </c>
      <c r="D29" s="77" t="s">
        <v>15</v>
      </c>
      <c r="E29" s="86" t="s">
        <v>8</v>
      </c>
      <c r="F29" s="73">
        <v>360.99307299999998</v>
      </c>
      <c r="G29" s="73">
        <v>454.52361999999999</v>
      </c>
      <c r="H29" s="73">
        <v>573.16028500000004</v>
      </c>
      <c r="I29" s="73">
        <v>1013.364605</v>
      </c>
      <c r="J29" s="73">
        <v>1092.776255</v>
      </c>
      <c r="K29" s="73">
        <v>1136.5052989999999</v>
      </c>
      <c r="L29" s="73">
        <v>1186.268883</v>
      </c>
      <c r="M29" s="73">
        <v>1179.270178</v>
      </c>
      <c r="N29" s="73">
        <v>1316.9244169999999</v>
      </c>
      <c r="O29" s="73">
        <v>1469.0694599999999</v>
      </c>
      <c r="P29" s="73">
        <v>1517.351733</v>
      </c>
      <c r="Q29" s="73">
        <v>1538.440038</v>
      </c>
      <c r="R29" s="48"/>
      <c r="S29" s="48"/>
      <c r="T29" s="75">
        <f t="shared" si="18"/>
        <v>0.25909235937056335</v>
      </c>
      <c r="U29" s="75">
        <f t="shared" si="18"/>
        <v>0.26101320103012482</v>
      </c>
      <c r="V29" s="75">
        <f t="shared" si="18"/>
        <v>0.7680300459059195</v>
      </c>
      <c r="W29" s="75">
        <f t="shared" si="18"/>
        <v>7.8364341529374826E-2</v>
      </c>
      <c r="X29" s="75">
        <f t="shared" si="18"/>
        <v>4.0016466133774048E-2</v>
      </c>
      <c r="Y29" s="75">
        <f t="shared" si="18"/>
        <v>4.378649535887473E-2</v>
      </c>
      <c r="Z29" s="75">
        <f t="shared" si="18"/>
        <v>-5.8997627774747697E-3</v>
      </c>
      <c r="AA29" s="75">
        <f t="shared" si="18"/>
        <v>0.11672833042675311</v>
      </c>
      <c r="AB29" s="75">
        <f t="shared" si="18"/>
        <v>0.11553058097790588</v>
      </c>
      <c r="AC29" s="75">
        <f t="shared" si="18"/>
        <v>3.2865888451591684E-2</v>
      </c>
      <c r="AD29" s="79">
        <f t="shared" si="18"/>
        <v>1.3898099261603434E-2</v>
      </c>
      <c r="AE29" s="79">
        <f t="shared" si="19"/>
        <v>3.2032710500237216</v>
      </c>
      <c r="AF29" s="79">
        <f>(Q29-F29)/F29</f>
        <v>3.2616885283003758</v>
      </c>
      <c r="AG29" s="79">
        <f t="shared" si="20"/>
        <v>0.15440643681661848</v>
      </c>
      <c r="AH29" s="75">
        <f t="shared" si="21"/>
        <v>0.14086616546015973</v>
      </c>
      <c r="BI29"/>
      <c r="BJ29"/>
      <c r="BK29"/>
    </row>
    <row r="30" spans="1:64" ht="28.5" x14ac:dyDescent="0.45">
      <c r="A30" s="30" t="s">
        <v>77</v>
      </c>
      <c r="B30" s="70" t="s">
        <v>16</v>
      </c>
      <c r="C30" s="71" t="s">
        <v>11</v>
      </c>
      <c r="D30" s="76" t="s">
        <v>65</v>
      </c>
      <c r="E30" s="86" t="s">
        <v>8</v>
      </c>
      <c r="F30" s="73">
        <v>329.82101999999998</v>
      </c>
      <c r="G30" s="73">
        <v>344.92682400000001</v>
      </c>
      <c r="H30" s="73">
        <v>383.89193699999998</v>
      </c>
      <c r="I30" s="73">
        <v>597.937185</v>
      </c>
      <c r="J30" s="73">
        <v>661.212309</v>
      </c>
      <c r="K30" s="73">
        <v>706.01965900000005</v>
      </c>
      <c r="L30" s="73">
        <v>752.88684899999998</v>
      </c>
      <c r="M30" s="73">
        <v>873.52391899999998</v>
      </c>
      <c r="N30" s="73">
        <v>925.83623499999999</v>
      </c>
      <c r="O30" s="73">
        <v>1049.0214209999999</v>
      </c>
      <c r="P30" s="73">
        <v>1184.383059</v>
      </c>
      <c r="Q30" s="73">
        <v>1212.1192900000001</v>
      </c>
      <c r="R30" s="48"/>
      <c r="S30" s="48"/>
      <c r="T30" s="75">
        <f t="shared" si="18"/>
        <v>4.5800003893020635E-2</v>
      </c>
      <c r="U30" s="75">
        <f t="shared" si="18"/>
        <v>0.11296631716876845</v>
      </c>
      <c r="V30" s="75">
        <f t="shared" si="18"/>
        <v>0.55756640702771521</v>
      </c>
      <c r="W30" s="75">
        <f t="shared" si="18"/>
        <v>0.1058223599189604</v>
      </c>
      <c r="X30" s="75">
        <f t="shared" si="18"/>
        <v>6.7765450506760069E-2</v>
      </c>
      <c r="Y30" s="75">
        <f t="shared" si="18"/>
        <v>6.6382273358198282E-2</v>
      </c>
      <c r="Z30" s="75">
        <f t="shared" si="18"/>
        <v>0.16023266996924262</v>
      </c>
      <c r="AA30" s="75">
        <f t="shared" si="18"/>
        <v>5.988652956393746E-2</v>
      </c>
      <c r="AB30" s="75">
        <f t="shared" si="18"/>
        <v>0.1330528892077765</v>
      </c>
      <c r="AC30" s="75">
        <f t="shared" si="18"/>
        <v>0.12903610478322167</v>
      </c>
      <c r="AD30" s="79">
        <f t="shared" si="18"/>
        <v>2.34182942665681E-2</v>
      </c>
      <c r="AE30" s="79">
        <f t="shared" si="19"/>
        <v>2.5909871935997288</v>
      </c>
      <c r="AF30" s="79">
        <f>(Q30-F30)/F30</f>
        <v>2.6750819884069248</v>
      </c>
      <c r="AG30" s="79">
        <f t="shared" si="20"/>
        <v>0.1363742539007049</v>
      </c>
      <c r="AH30" s="75">
        <f t="shared" si="21"/>
        <v>0.12560992038506957</v>
      </c>
      <c r="BI30"/>
      <c r="BJ30"/>
      <c r="BK30"/>
    </row>
    <row r="31" spans="1:64" ht="28.5" x14ac:dyDescent="0.45">
      <c r="A31" s="30" t="s">
        <v>60</v>
      </c>
      <c r="B31" s="70" t="s">
        <v>76</v>
      </c>
      <c r="C31" s="71" t="s">
        <v>11</v>
      </c>
      <c r="D31" s="72" t="s">
        <v>66</v>
      </c>
      <c r="E31" s="86" t="s">
        <v>68</v>
      </c>
      <c r="F31" s="73">
        <v>594.62359100000003</v>
      </c>
      <c r="G31" s="73">
        <v>686.77687100000003</v>
      </c>
      <c r="H31" s="73">
        <v>794.21096</v>
      </c>
      <c r="I31" s="73">
        <v>991.42829800000004</v>
      </c>
      <c r="J31" s="73">
        <v>1084.254999</v>
      </c>
      <c r="K31" s="73">
        <v>1148.708163</v>
      </c>
      <c r="L31" s="73">
        <v>1165.328379</v>
      </c>
      <c r="M31" s="73">
        <v>1255.44487</v>
      </c>
      <c r="N31" s="73">
        <v>1343.3866169999999</v>
      </c>
      <c r="O31" s="73">
        <v>1574.795576</v>
      </c>
      <c r="P31" s="73">
        <v>1536.09013</v>
      </c>
      <c r="Q31" s="79" t="s">
        <v>62</v>
      </c>
      <c r="R31" s="48"/>
      <c r="S31" s="48"/>
      <c r="T31" s="75">
        <f t="shared" ref="T31:T42" si="22">(G31-F31)/F31</f>
        <v>0.15497750407955138</v>
      </c>
      <c r="U31" s="75">
        <f t="shared" ref="U31:U42" si="23">(H31-G31)/G31</f>
        <v>0.15643230507103081</v>
      </c>
      <c r="V31" s="75">
        <f t="shared" ref="V31:V42" si="24">(I31-H31)/H31</f>
        <v>0.24831858024220674</v>
      </c>
      <c r="W31" s="75">
        <f t="shared" ref="W31:W42" si="25">(J31-I31)/I31</f>
        <v>9.3629263142133906E-2</v>
      </c>
      <c r="X31" s="75">
        <f t="shared" ref="X31:X42" si="26">(K31-J31)/J31</f>
        <v>5.9444654679429353E-2</v>
      </c>
      <c r="Y31" s="75">
        <f t="shared" ref="Y31:Y42" si="27">(L31-K31)/K31</f>
        <v>1.4468614862624622E-2</v>
      </c>
      <c r="Z31" s="75">
        <f t="shared" ref="Z31:Z42" si="28">(M31-L31)/L31</f>
        <v>7.7331413723341583E-2</v>
      </c>
      <c r="AA31" s="75">
        <f t="shared" ref="AA31:AA42" si="29">(N31-M31)/M31</f>
        <v>7.0048274600859092E-2</v>
      </c>
      <c r="AB31" s="75">
        <f t="shared" si="18"/>
        <v>0.17225790109237044</v>
      </c>
      <c r="AC31" s="75">
        <f t="shared" si="18"/>
        <v>-2.4578076411868165E-2</v>
      </c>
      <c r="AD31" s="79" t="s">
        <v>62</v>
      </c>
      <c r="AE31" s="79">
        <f t="shared" si="19"/>
        <v>1.5832983306577217</v>
      </c>
      <c r="AF31" s="79" t="s">
        <v>62</v>
      </c>
      <c r="AG31" s="79">
        <f t="shared" si="20"/>
        <v>9.9556262310824373E-2</v>
      </c>
      <c r="AH31" s="79" t="s">
        <v>62</v>
      </c>
      <c r="BI31"/>
      <c r="BJ31"/>
      <c r="BK31"/>
    </row>
    <row r="32" spans="1:64" x14ac:dyDescent="0.45">
      <c r="A32" s="30" t="s">
        <v>17</v>
      </c>
      <c r="B32" s="70" t="s">
        <v>18</v>
      </c>
      <c r="C32" s="71" t="s">
        <v>6</v>
      </c>
      <c r="D32" s="77" t="s">
        <v>19</v>
      </c>
      <c r="E32" s="86" t="s">
        <v>8</v>
      </c>
      <c r="F32" s="73">
        <v>325.29097200000001</v>
      </c>
      <c r="G32" s="73">
        <v>397.16749399999998</v>
      </c>
      <c r="H32" s="73">
        <v>427.88447200000002</v>
      </c>
      <c r="I32" s="73">
        <v>690.06992400000001</v>
      </c>
      <c r="J32" s="73">
        <v>740.059934</v>
      </c>
      <c r="K32" s="73">
        <v>869.55406000000005</v>
      </c>
      <c r="L32" s="73">
        <v>932.26902099999995</v>
      </c>
      <c r="M32" s="73">
        <v>938.80973100000006</v>
      </c>
      <c r="N32" s="73">
        <v>970.24751400000002</v>
      </c>
      <c r="O32" s="73">
        <v>1172.8412410000001</v>
      </c>
      <c r="P32" s="73">
        <v>1268.0732350000001</v>
      </c>
      <c r="Q32" s="73">
        <v>1578.0377900000001</v>
      </c>
      <c r="R32" s="48"/>
      <c r="S32" s="48"/>
      <c r="T32" s="75">
        <f t="shared" si="22"/>
        <v>0.22096070345290728</v>
      </c>
      <c r="U32" s="75">
        <f t="shared" si="23"/>
        <v>7.7340110819844793E-2</v>
      </c>
      <c r="V32" s="75">
        <f t="shared" si="24"/>
        <v>0.61274822798430506</v>
      </c>
      <c r="W32" s="75">
        <f t="shared" si="25"/>
        <v>7.2441948650989144E-2</v>
      </c>
      <c r="X32" s="75">
        <f t="shared" si="26"/>
        <v>0.17497789037178177</v>
      </c>
      <c r="Y32" s="75">
        <f t="shared" si="27"/>
        <v>7.2123130561888127E-2</v>
      </c>
      <c r="Z32" s="75">
        <f t="shared" si="28"/>
        <v>7.0159040498677088E-3</v>
      </c>
      <c r="AA32" s="75">
        <f t="shared" si="29"/>
        <v>3.3486852513248996E-2</v>
      </c>
      <c r="AB32" s="75">
        <f t="shared" si="18"/>
        <v>0.20880623147878538</v>
      </c>
      <c r="AC32" s="75">
        <f t="shared" si="18"/>
        <v>8.1197685305474332E-2</v>
      </c>
      <c r="AD32" s="79">
        <f t="shared" si="18"/>
        <v>0.2444374239946796</v>
      </c>
      <c r="AE32" s="79">
        <f t="shared" si="19"/>
        <v>2.8982736815702346</v>
      </c>
      <c r="AF32" s="79">
        <f>(Q32-F32)/F32</f>
        <v>3.8511576583195186</v>
      </c>
      <c r="AG32" s="79">
        <f t="shared" si="20"/>
        <v>0.14574305280224187</v>
      </c>
      <c r="AH32" s="75">
        <f t="shared" si="21"/>
        <v>0.15438209179014906</v>
      </c>
      <c r="BI32"/>
      <c r="BJ32"/>
      <c r="BK32"/>
    </row>
    <row r="33" spans="1:63" x14ac:dyDescent="0.45">
      <c r="A33" s="30" t="s">
        <v>20</v>
      </c>
      <c r="B33" s="70" t="s">
        <v>21</v>
      </c>
      <c r="C33" s="71" t="s">
        <v>6</v>
      </c>
      <c r="D33" s="77" t="s">
        <v>22</v>
      </c>
      <c r="E33" s="86" t="s">
        <v>8</v>
      </c>
      <c r="F33" s="73">
        <v>210.18375700000001</v>
      </c>
      <c r="G33" s="73">
        <v>310.175657</v>
      </c>
      <c r="H33" s="73">
        <v>470.38879100000003</v>
      </c>
      <c r="I33" s="73">
        <v>766.60692200000005</v>
      </c>
      <c r="J33" s="73">
        <v>961.54481699999997</v>
      </c>
      <c r="K33" s="73">
        <v>1137.269816</v>
      </c>
      <c r="L33" s="73">
        <v>1142.2265050000001</v>
      </c>
      <c r="M33" s="73">
        <v>1193.6762880000001</v>
      </c>
      <c r="N33" s="73">
        <v>1113.3541789999999</v>
      </c>
      <c r="O33" s="73">
        <v>1199.189462</v>
      </c>
      <c r="P33" s="73">
        <v>1258.6850710000001</v>
      </c>
      <c r="Q33" s="73">
        <v>1447.0763079999999</v>
      </c>
      <c r="R33" s="48"/>
      <c r="S33" s="48"/>
      <c r="T33" s="75">
        <f t="shared" si="22"/>
        <v>0.47573562023634386</v>
      </c>
      <c r="U33" s="75">
        <f t="shared" si="23"/>
        <v>0.5165238805313469</v>
      </c>
      <c r="V33" s="75">
        <f t="shared" si="24"/>
        <v>0.62973042017066261</v>
      </c>
      <c r="W33" s="75">
        <f t="shared" si="25"/>
        <v>0.2542866355699302</v>
      </c>
      <c r="X33" s="75">
        <f t="shared" si="26"/>
        <v>0.18275279102253228</v>
      </c>
      <c r="Y33" s="75">
        <f t="shared" si="27"/>
        <v>4.3584107572939377E-3</v>
      </c>
      <c r="Z33" s="75">
        <f t="shared" si="28"/>
        <v>4.5043415447621769E-2</v>
      </c>
      <c r="AA33" s="75">
        <f t="shared" si="29"/>
        <v>-6.7289691357260317E-2</v>
      </c>
      <c r="AB33" s="75">
        <f t="shared" si="18"/>
        <v>7.7096116059937228E-2</v>
      </c>
      <c r="AC33" s="75">
        <f t="shared" si="18"/>
        <v>4.9613185309995707E-2</v>
      </c>
      <c r="AD33" s="79">
        <f t="shared" si="18"/>
        <v>0.14967305272821482</v>
      </c>
      <c r="AE33" s="79">
        <f t="shared" si="19"/>
        <v>4.9884982977062302</v>
      </c>
      <c r="AF33" s="79">
        <f>(Q33-F33)/F33</f>
        <v>5.8848151191816402</v>
      </c>
      <c r="AG33" s="79">
        <f t="shared" si="20"/>
        <v>0.19600168921491146</v>
      </c>
      <c r="AH33" s="75">
        <f t="shared" si="21"/>
        <v>0.19171395693220172</v>
      </c>
      <c r="BI33"/>
      <c r="BJ33"/>
      <c r="BK33"/>
    </row>
    <row r="34" spans="1:63" x14ac:dyDescent="0.45">
      <c r="A34" s="30" t="s">
        <v>23</v>
      </c>
      <c r="B34" s="70" t="s">
        <v>24</v>
      </c>
      <c r="C34" s="71" t="s">
        <v>11</v>
      </c>
      <c r="D34" s="77" t="s">
        <v>25</v>
      </c>
      <c r="E34" s="86" t="s">
        <v>68</v>
      </c>
      <c r="F34" s="73">
        <v>482.97806300000002</v>
      </c>
      <c r="G34" s="73">
        <v>507.63827400000002</v>
      </c>
      <c r="H34" s="73">
        <v>732.25833299999999</v>
      </c>
      <c r="I34" s="73">
        <v>914.22188100000005</v>
      </c>
      <c r="J34" s="73">
        <v>796.09226699999999</v>
      </c>
      <c r="K34" s="73">
        <v>913.81065599999999</v>
      </c>
      <c r="L34" s="73">
        <v>782.14348299999995</v>
      </c>
      <c r="M34" s="73">
        <v>793.88512100000003</v>
      </c>
      <c r="N34" s="73">
        <v>914.92111</v>
      </c>
      <c r="O34" s="73">
        <v>1096.919494</v>
      </c>
      <c r="P34" s="73">
        <v>1042.3122639999999</v>
      </c>
      <c r="Q34" s="79" t="s">
        <v>62</v>
      </c>
      <c r="R34" s="48"/>
      <c r="S34" s="48"/>
      <c r="T34" s="75">
        <f t="shared" si="22"/>
        <v>5.1058656467384944E-2</v>
      </c>
      <c r="U34" s="75">
        <f t="shared" si="23"/>
        <v>0.44248054274961929</v>
      </c>
      <c r="V34" s="75">
        <f t="shared" si="24"/>
        <v>0.24849638413059899</v>
      </c>
      <c r="W34" s="75">
        <f t="shared" si="25"/>
        <v>-0.1292132866813325</v>
      </c>
      <c r="X34" s="75">
        <f t="shared" si="26"/>
        <v>0.1478702832318807</v>
      </c>
      <c r="Y34" s="75">
        <f t="shared" si="27"/>
        <v>-0.1440858367490957</v>
      </c>
      <c r="Z34" s="75">
        <f t="shared" si="28"/>
        <v>1.5012127896231645E-2</v>
      </c>
      <c r="AA34" s="75">
        <f t="shared" si="29"/>
        <v>0.15246033185196825</v>
      </c>
      <c r="AB34" s="75">
        <f t="shared" si="18"/>
        <v>0.19892248851925604</v>
      </c>
      <c r="AC34" s="75">
        <f t="shared" si="18"/>
        <v>-4.9782349843077979E-2</v>
      </c>
      <c r="AD34" s="79" t="s">
        <v>62</v>
      </c>
      <c r="AE34" s="79">
        <f t="shared" si="19"/>
        <v>1.1580944226032059</v>
      </c>
      <c r="AF34" s="79" t="s">
        <v>62</v>
      </c>
      <c r="AG34" s="79">
        <f t="shared" si="20"/>
        <v>7.9958443393048473E-2</v>
      </c>
      <c r="AH34" s="79" t="s">
        <v>62</v>
      </c>
      <c r="BI34"/>
      <c r="BJ34"/>
      <c r="BK34"/>
    </row>
    <row r="35" spans="1:63" ht="15.75" x14ac:dyDescent="0.45">
      <c r="A35" s="30" t="s">
        <v>58</v>
      </c>
      <c r="B35" s="70" t="s">
        <v>26</v>
      </c>
      <c r="C35" s="71" t="s">
        <v>6</v>
      </c>
      <c r="D35" s="72" t="s">
        <v>67</v>
      </c>
      <c r="E35" s="86" t="s">
        <v>114</v>
      </c>
      <c r="F35" s="73">
        <v>991.58798300000001</v>
      </c>
      <c r="G35" s="73">
        <v>1241.7392589999999</v>
      </c>
      <c r="H35" s="73">
        <v>1849.0822450000001</v>
      </c>
      <c r="I35" s="73">
        <v>3890.2536329999998</v>
      </c>
      <c r="J35" s="73">
        <v>4302.9225969999998</v>
      </c>
      <c r="K35" s="73">
        <v>4882.0739569999996</v>
      </c>
      <c r="L35" s="73">
        <v>4936.6570750000001</v>
      </c>
      <c r="M35" s="73">
        <v>5062.1464269999997</v>
      </c>
      <c r="N35" s="73">
        <v>5433.0385040000001</v>
      </c>
      <c r="O35" s="73">
        <v>6385.7621140000001</v>
      </c>
      <c r="P35" s="73">
        <v>6384.8918379999996</v>
      </c>
      <c r="Q35" s="79" t="s">
        <v>62</v>
      </c>
      <c r="R35" s="48"/>
      <c r="S35" s="48"/>
      <c r="T35" s="75">
        <f t="shared" si="22"/>
        <v>0.25227340416447941</v>
      </c>
      <c r="U35" s="75">
        <f t="shared" si="23"/>
        <v>0.48910669578821792</v>
      </c>
      <c r="V35" s="75">
        <f t="shared" si="24"/>
        <v>1.1038835041109811</v>
      </c>
      <c r="W35" s="75">
        <f t="shared" si="25"/>
        <v>0.10607765018183841</v>
      </c>
      <c r="X35" s="75">
        <f t="shared" si="26"/>
        <v>0.13459488218630392</v>
      </c>
      <c r="Y35" s="75">
        <f t="shared" si="27"/>
        <v>1.1180313629157191E-2</v>
      </c>
      <c r="Z35" s="75">
        <f t="shared" si="28"/>
        <v>2.5419904622400697E-2</v>
      </c>
      <c r="AA35" s="75">
        <f t="shared" si="29"/>
        <v>7.3267749629242485E-2</v>
      </c>
      <c r="AB35" s="75">
        <f t="shared" si="18"/>
        <v>0.17535741911244881</v>
      </c>
      <c r="AC35" s="75">
        <f t="shared" si="18"/>
        <v>-1.3628381146434893E-4</v>
      </c>
      <c r="AD35" s="79" t="s">
        <v>62</v>
      </c>
      <c r="AE35" s="79">
        <f t="shared" si="19"/>
        <v>5.4390572974501232</v>
      </c>
      <c r="AF35" s="79" t="s">
        <v>62</v>
      </c>
      <c r="AG35" s="79">
        <f t="shared" si="20"/>
        <v>0.20470920564313566</v>
      </c>
      <c r="AH35" s="79" t="s">
        <v>62</v>
      </c>
      <c r="BI35"/>
      <c r="BJ35"/>
      <c r="BK35"/>
    </row>
    <row r="36" spans="1:63" x14ac:dyDescent="0.45">
      <c r="A36" s="30" t="s">
        <v>27</v>
      </c>
      <c r="B36" s="70" t="s">
        <v>28</v>
      </c>
      <c r="C36" s="71" t="s">
        <v>6</v>
      </c>
      <c r="D36" s="77" t="s">
        <v>29</v>
      </c>
      <c r="E36" s="86" t="s">
        <v>68</v>
      </c>
      <c r="F36" s="73">
        <v>234.38300000000001</v>
      </c>
      <c r="G36" s="73">
        <v>264.36599999999999</v>
      </c>
      <c r="H36" s="73">
        <v>428.80799999999999</v>
      </c>
      <c r="I36" s="73">
        <v>584.76700000000005</v>
      </c>
      <c r="J36" s="73">
        <v>711.54499999999996</v>
      </c>
      <c r="K36" s="73">
        <v>783.38599999999997</v>
      </c>
      <c r="L36" s="73">
        <v>796.91600000000005</v>
      </c>
      <c r="M36" s="73">
        <v>1128.7809999999999</v>
      </c>
      <c r="N36" s="73">
        <v>993.17</v>
      </c>
      <c r="O36" s="73">
        <v>1330.2</v>
      </c>
      <c r="P36" s="73">
        <v>1388.8720000000001</v>
      </c>
      <c r="Q36" s="79" t="s">
        <v>62</v>
      </c>
      <c r="R36" s="48"/>
      <c r="S36" s="48"/>
      <c r="T36" s="75">
        <f t="shared" si="22"/>
        <v>0.12792310022484554</v>
      </c>
      <c r="U36" s="75">
        <f t="shared" si="23"/>
        <v>0.62202401216495318</v>
      </c>
      <c r="V36" s="75">
        <f t="shared" si="24"/>
        <v>0.36370356896326578</v>
      </c>
      <c r="W36" s="75">
        <f t="shared" si="25"/>
        <v>0.21680087966660208</v>
      </c>
      <c r="X36" s="75">
        <f t="shared" si="26"/>
        <v>0.10096480194506323</v>
      </c>
      <c r="Y36" s="75">
        <f t="shared" si="27"/>
        <v>1.7271179214333784E-2</v>
      </c>
      <c r="Z36" s="75">
        <f t="shared" si="28"/>
        <v>0.4164366131436687</v>
      </c>
      <c r="AA36" s="75">
        <f t="shared" si="29"/>
        <v>-0.12013933615112231</v>
      </c>
      <c r="AB36" s="75">
        <f t="shared" si="18"/>
        <v>0.33934774509902643</v>
      </c>
      <c r="AC36" s="75">
        <f t="shared" si="18"/>
        <v>4.4107652984513628E-2</v>
      </c>
      <c r="AD36" s="79" t="s">
        <v>62</v>
      </c>
      <c r="AE36" s="79">
        <f t="shared" si="19"/>
        <v>4.9256516044252354</v>
      </c>
      <c r="AF36" s="79" t="s">
        <v>62</v>
      </c>
      <c r="AG36" s="79">
        <f t="shared" si="20"/>
        <v>0.19474057007181633</v>
      </c>
      <c r="AH36" s="79" t="s">
        <v>62</v>
      </c>
      <c r="BI36"/>
      <c r="BJ36"/>
      <c r="BK36"/>
    </row>
    <row r="37" spans="1:63" ht="28.5" x14ac:dyDescent="0.45">
      <c r="A37" s="30" t="s">
        <v>30</v>
      </c>
      <c r="B37" s="70" t="s">
        <v>31</v>
      </c>
      <c r="C37" s="71" t="s">
        <v>6</v>
      </c>
      <c r="D37" s="77" t="s">
        <v>32</v>
      </c>
      <c r="E37" s="86" t="s">
        <v>69</v>
      </c>
      <c r="F37" s="73">
        <v>1972.8038630000001</v>
      </c>
      <c r="G37" s="73">
        <v>2773.6528589999998</v>
      </c>
      <c r="H37" s="73">
        <v>4298.6134430000002</v>
      </c>
      <c r="I37" s="73">
        <v>6620.6939590000002</v>
      </c>
      <c r="J37" s="73">
        <v>8034.1098050000001</v>
      </c>
      <c r="K37" s="73">
        <v>8934.5853740000002</v>
      </c>
      <c r="L37" s="73">
        <v>8038.9032440000001</v>
      </c>
      <c r="M37" s="73">
        <v>8080.7119489999995</v>
      </c>
      <c r="N37" s="73">
        <v>8502.3872570000003</v>
      </c>
      <c r="O37" s="73">
        <v>9386.3469050000003</v>
      </c>
      <c r="P37" s="73">
        <v>8994.1839760000003</v>
      </c>
      <c r="Q37" s="79" t="s">
        <v>62</v>
      </c>
      <c r="R37" s="48"/>
      <c r="S37" s="48"/>
      <c r="T37" s="75">
        <f t="shared" si="22"/>
        <v>0.40594455993317347</v>
      </c>
      <c r="U37" s="75">
        <f t="shared" si="23"/>
        <v>0.54980225050578346</v>
      </c>
      <c r="V37" s="75">
        <f t="shared" si="24"/>
        <v>0.54019291261961466</v>
      </c>
      <c r="W37" s="75">
        <f t="shared" si="25"/>
        <v>0.21348454629573066</v>
      </c>
      <c r="X37" s="75">
        <f t="shared" si="26"/>
        <v>0.11208156110084434</v>
      </c>
      <c r="Y37" s="75">
        <f t="shared" si="27"/>
        <v>-0.10024887473866116</v>
      </c>
      <c r="Z37" s="75">
        <f t="shared" si="28"/>
        <v>5.2007971399835231E-3</v>
      </c>
      <c r="AA37" s="75">
        <f t="shared" si="29"/>
        <v>5.2182940149498057E-2</v>
      </c>
      <c r="AB37" s="75">
        <f t="shared" si="18"/>
        <v>0.10396605344836976</v>
      </c>
      <c r="AC37" s="75">
        <f t="shared" si="18"/>
        <v>-4.1780144391541651E-2</v>
      </c>
      <c r="AD37" s="79" t="s">
        <v>62</v>
      </c>
      <c r="AE37" s="79">
        <f t="shared" si="19"/>
        <v>3.5590867620883202</v>
      </c>
      <c r="AF37" s="79" t="s">
        <v>62</v>
      </c>
      <c r="AG37" s="79">
        <f t="shared" si="20"/>
        <v>0.16382527796316215</v>
      </c>
      <c r="AH37" s="79" t="s">
        <v>62</v>
      </c>
      <c r="BI37"/>
      <c r="BJ37"/>
      <c r="BK37"/>
    </row>
    <row r="38" spans="1:63" x14ac:dyDescent="0.45">
      <c r="A38" s="30" t="s">
        <v>80</v>
      </c>
      <c r="B38" s="70" t="s">
        <v>79</v>
      </c>
      <c r="C38" s="71" t="s">
        <v>62</v>
      </c>
      <c r="D38" s="77" t="s">
        <v>32</v>
      </c>
      <c r="E38" s="86" t="s">
        <v>69</v>
      </c>
      <c r="F38" s="79" t="s">
        <v>62</v>
      </c>
      <c r="G38" s="79" t="s">
        <v>62</v>
      </c>
      <c r="H38" s="79" t="s">
        <v>62</v>
      </c>
      <c r="I38" s="79" t="s">
        <v>62</v>
      </c>
      <c r="J38" s="79" t="s">
        <v>62</v>
      </c>
      <c r="K38" s="79" t="s">
        <v>62</v>
      </c>
      <c r="L38" s="79" t="s">
        <v>62</v>
      </c>
      <c r="M38" s="79" t="s">
        <v>62</v>
      </c>
      <c r="N38" s="79" t="s">
        <v>62</v>
      </c>
      <c r="O38" s="79" t="s">
        <v>62</v>
      </c>
      <c r="P38" s="73">
        <v>190.99532099999999</v>
      </c>
      <c r="Q38" s="79" t="s">
        <v>62</v>
      </c>
      <c r="R38" s="48"/>
      <c r="S38" s="48"/>
      <c r="T38" s="79" t="s">
        <v>62</v>
      </c>
      <c r="U38" s="79" t="s">
        <v>62</v>
      </c>
      <c r="V38" s="79" t="s">
        <v>62</v>
      </c>
      <c r="W38" s="79" t="s">
        <v>62</v>
      </c>
      <c r="X38" s="79" t="s">
        <v>62</v>
      </c>
      <c r="Y38" s="79" t="s">
        <v>62</v>
      </c>
      <c r="Z38" s="79" t="s">
        <v>62</v>
      </c>
      <c r="AA38" s="79" t="s">
        <v>62</v>
      </c>
      <c r="AB38" s="79" t="s">
        <v>62</v>
      </c>
      <c r="AC38" s="79" t="s">
        <v>62</v>
      </c>
      <c r="AD38" s="79" t="s">
        <v>62</v>
      </c>
      <c r="AE38" s="79" t="s">
        <v>62</v>
      </c>
      <c r="AF38" s="79" t="s">
        <v>62</v>
      </c>
      <c r="AG38" s="79" t="s">
        <v>62</v>
      </c>
      <c r="AH38" s="79" t="s">
        <v>62</v>
      </c>
      <c r="BI38"/>
      <c r="BJ38"/>
      <c r="BK38"/>
    </row>
    <row r="39" spans="1:63" ht="57" x14ac:dyDescent="0.45">
      <c r="A39" s="30" t="s">
        <v>59</v>
      </c>
      <c r="B39" s="70" t="s">
        <v>33</v>
      </c>
      <c r="C39" s="71" t="s">
        <v>11</v>
      </c>
      <c r="D39" s="78" t="s">
        <v>34</v>
      </c>
      <c r="E39" s="86" t="s">
        <v>8</v>
      </c>
      <c r="F39" s="73">
        <v>907.77064099999996</v>
      </c>
      <c r="G39" s="73">
        <v>929.77277500000002</v>
      </c>
      <c r="H39" s="73">
        <v>1615.049528</v>
      </c>
      <c r="I39" s="73">
        <v>2251.7795080000001</v>
      </c>
      <c r="J39" s="73">
        <v>2437.7437890000001</v>
      </c>
      <c r="K39" s="73">
        <v>2514.5274370000002</v>
      </c>
      <c r="L39" s="73">
        <v>2483.2534110000001</v>
      </c>
      <c r="M39" s="73">
        <v>2782.226099</v>
      </c>
      <c r="N39" s="73">
        <v>2864.3957970000001</v>
      </c>
      <c r="O39" s="73">
        <v>3205.78748</v>
      </c>
      <c r="P39" s="73">
        <v>3309.5693620000002</v>
      </c>
      <c r="Q39" s="73">
        <v>3747.7146379999999</v>
      </c>
      <c r="R39" s="48"/>
      <c r="S39" s="48"/>
      <c r="T39" s="75">
        <f t="shared" si="22"/>
        <v>2.4237547466574291E-2</v>
      </c>
      <c r="U39" s="75">
        <f t="shared" si="23"/>
        <v>0.73703680235205848</v>
      </c>
      <c r="V39" s="75">
        <f t="shared" si="24"/>
        <v>0.39424795893937442</v>
      </c>
      <c r="W39" s="75">
        <f t="shared" si="25"/>
        <v>8.2585475327098506E-2</v>
      </c>
      <c r="X39" s="75">
        <f t="shared" si="26"/>
        <v>3.1497833507555736E-2</v>
      </c>
      <c r="Y39" s="75">
        <f t="shared" si="27"/>
        <v>-1.2437337346102717E-2</v>
      </c>
      <c r="Z39" s="75">
        <f t="shared" si="28"/>
        <v>0.12039556119228455</v>
      </c>
      <c r="AA39" s="75">
        <f t="shared" si="29"/>
        <v>2.9533795987872428E-2</v>
      </c>
      <c r="AB39" s="75">
        <f t="shared" si="18"/>
        <v>0.11918453565584526</v>
      </c>
      <c r="AC39" s="75">
        <f t="shared" si="18"/>
        <v>3.2373288200626522E-2</v>
      </c>
      <c r="AD39" s="79">
        <f t="shared" si="18"/>
        <v>0.13238739789856677</v>
      </c>
      <c r="AE39" s="79">
        <f t="shared" si="19"/>
        <v>2.6458211055979723</v>
      </c>
      <c r="AF39" s="79">
        <f t="shared" ref="AF39:AF43" si="30">(Q39-F39)/F39</f>
        <v>3.1284818749717638</v>
      </c>
      <c r="AG39" s="79">
        <f t="shared" si="20"/>
        <v>0.1380976732775443</v>
      </c>
      <c r="AH39" s="75">
        <f t="shared" si="21"/>
        <v>0.13757736962865952</v>
      </c>
      <c r="BI39"/>
      <c r="BJ39"/>
      <c r="BK39"/>
    </row>
    <row r="40" spans="1:63" x14ac:dyDescent="0.45">
      <c r="A40" s="30" t="s">
        <v>35</v>
      </c>
      <c r="B40" s="70" t="s">
        <v>78</v>
      </c>
      <c r="C40" s="71" t="s">
        <v>6</v>
      </c>
      <c r="D40" s="77" t="s">
        <v>35</v>
      </c>
      <c r="E40" s="86" t="s">
        <v>8</v>
      </c>
      <c r="F40" s="73">
        <v>201.60504900000001</v>
      </c>
      <c r="G40" s="73">
        <v>262.22442699999999</v>
      </c>
      <c r="H40" s="73">
        <v>324.89912199999998</v>
      </c>
      <c r="I40" s="73">
        <v>560.91712399999994</v>
      </c>
      <c r="J40" s="73">
        <v>589.63620000000003</v>
      </c>
      <c r="K40" s="73">
        <v>630.11715600000002</v>
      </c>
      <c r="L40" s="73">
        <v>620.66489999999999</v>
      </c>
      <c r="M40" s="73">
        <v>618.69753100000003</v>
      </c>
      <c r="N40" s="73">
        <v>749.93924200000004</v>
      </c>
      <c r="O40" s="73">
        <v>645.83727999999996</v>
      </c>
      <c r="P40" s="73">
        <v>712.44344699999999</v>
      </c>
      <c r="Q40" s="73">
        <v>950.50942899999995</v>
      </c>
      <c r="R40" s="48"/>
      <c r="S40" s="48"/>
      <c r="T40" s="75">
        <f t="shared" si="22"/>
        <v>0.30068382860788362</v>
      </c>
      <c r="U40" s="75">
        <f t="shared" si="23"/>
        <v>0.23901165775070982</v>
      </c>
      <c r="V40" s="75">
        <f t="shared" si="24"/>
        <v>0.72643471778911117</v>
      </c>
      <c r="W40" s="75">
        <f t="shared" si="25"/>
        <v>5.120021260039137E-2</v>
      </c>
      <c r="X40" s="75">
        <f t="shared" si="26"/>
        <v>6.8654122660718575E-2</v>
      </c>
      <c r="Y40" s="75">
        <f t="shared" si="27"/>
        <v>-1.5000791376643669E-2</v>
      </c>
      <c r="Z40" s="75">
        <f t="shared" si="28"/>
        <v>-3.1697764768073115E-3</v>
      </c>
      <c r="AA40" s="75">
        <f t="shared" si="29"/>
        <v>0.21212580368289849</v>
      </c>
      <c r="AB40" s="75">
        <f t="shared" si="18"/>
        <v>-0.13881386140345495</v>
      </c>
      <c r="AC40" s="75">
        <f t="shared" si="18"/>
        <v>0.10313149931512165</v>
      </c>
      <c r="AD40" s="79">
        <f>(Q40-P40)/P40</f>
        <v>0.33415421673462309</v>
      </c>
      <c r="AE40" s="79">
        <f t="shared" si="19"/>
        <v>2.5338571654522402</v>
      </c>
      <c r="AF40" s="79">
        <f t="shared" si="30"/>
        <v>3.7147104386259686</v>
      </c>
      <c r="AG40" s="79">
        <f t="shared" si="20"/>
        <v>0.13455328910869091</v>
      </c>
      <c r="AH40" s="75">
        <f t="shared" si="21"/>
        <v>0.15139193766789161</v>
      </c>
      <c r="BI40"/>
      <c r="BJ40"/>
      <c r="BK40"/>
    </row>
    <row r="41" spans="1:63" x14ac:dyDescent="0.45">
      <c r="A41" s="30" t="s">
        <v>36</v>
      </c>
      <c r="B41" s="70" t="s">
        <v>37</v>
      </c>
      <c r="C41" s="71" t="s">
        <v>6</v>
      </c>
      <c r="D41" s="77" t="s">
        <v>38</v>
      </c>
      <c r="E41" s="86" t="s">
        <v>8</v>
      </c>
      <c r="F41" s="73">
        <v>276.66899999999998</v>
      </c>
      <c r="G41" s="73">
        <v>295.62799999999999</v>
      </c>
      <c r="H41" s="73">
        <v>422.02</v>
      </c>
      <c r="I41" s="73">
        <v>866.58</v>
      </c>
      <c r="J41" s="73">
        <v>1169.57</v>
      </c>
      <c r="K41" s="73">
        <v>1273.2940000000001</v>
      </c>
      <c r="L41" s="73">
        <v>1231.259</v>
      </c>
      <c r="M41" s="73">
        <v>1062.1120000000001</v>
      </c>
      <c r="N41" s="73">
        <v>1103.99962</v>
      </c>
      <c r="O41" s="73">
        <v>1273.843378</v>
      </c>
      <c r="P41" s="73">
        <v>1706.6242689999999</v>
      </c>
      <c r="Q41" s="73">
        <v>1919.6876560000001</v>
      </c>
      <c r="R41" s="48"/>
      <c r="S41" s="48"/>
      <c r="T41" s="75">
        <f t="shared" si="22"/>
        <v>6.8525928094582356E-2</v>
      </c>
      <c r="U41" s="75">
        <f t="shared" si="23"/>
        <v>0.42753731040361537</v>
      </c>
      <c r="V41" s="75">
        <f t="shared" si="24"/>
        <v>1.0534097910051659</v>
      </c>
      <c r="W41" s="75">
        <f t="shared" si="25"/>
        <v>0.34963881003484948</v>
      </c>
      <c r="X41" s="75">
        <f t="shared" si="26"/>
        <v>8.8685585300580697E-2</v>
      </c>
      <c r="Y41" s="75">
        <f t="shared" si="27"/>
        <v>-3.3012799871828563E-2</v>
      </c>
      <c r="Z41" s="75">
        <f t="shared" si="28"/>
        <v>-0.13737726993264612</v>
      </c>
      <c r="AA41" s="75">
        <f t="shared" si="29"/>
        <v>3.9438044198728539E-2</v>
      </c>
      <c r="AB41" s="75">
        <f t="shared" si="18"/>
        <v>0.15384403664921548</v>
      </c>
      <c r="AC41" s="75">
        <f t="shared" si="18"/>
        <v>0.33974419341841561</v>
      </c>
      <c r="AD41" s="79">
        <f t="shared" si="18"/>
        <v>0.12484492976585003</v>
      </c>
      <c r="AE41" s="79">
        <f t="shared" si="19"/>
        <v>5.1684694309807027</v>
      </c>
      <c r="AF41" s="79">
        <f t="shared" si="30"/>
        <v>5.938571563854282</v>
      </c>
      <c r="AG41" s="79">
        <f t="shared" si="20"/>
        <v>0.19954830578237837</v>
      </c>
      <c r="AH41" s="75">
        <f t="shared" si="21"/>
        <v>0.19255686682582773</v>
      </c>
      <c r="BI41"/>
      <c r="BJ41"/>
      <c r="BK41"/>
    </row>
    <row r="42" spans="1:63" x14ac:dyDescent="0.45">
      <c r="A42" s="30" t="s">
        <v>39</v>
      </c>
      <c r="B42" s="70" t="s">
        <v>40</v>
      </c>
      <c r="C42" s="71" t="s">
        <v>41</v>
      </c>
      <c r="D42" s="77" t="s">
        <v>38</v>
      </c>
      <c r="E42" s="86" t="s">
        <v>8</v>
      </c>
      <c r="F42" s="73">
        <v>182.966195</v>
      </c>
      <c r="G42" s="73">
        <v>212.36798400000001</v>
      </c>
      <c r="H42" s="73">
        <v>281.81819300000001</v>
      </c>
      <c r="I42" s="73">
        <v>488.23146500000001</v>
      </c>
      <c r="J42" s="73">
        <v>516.03614000000005</v>
      </c>
      <c r="K42" s="73">
        <v>507.72824600000001</v>
      </c>
      <c r="L42" s="73">
        <v>532.50153799999998</v>
      </c>
      <c r="M42" s="73">
        <v>560.45414700000003</v>
      </c>
      <c r="N42" s="73">
        <v>625.83107399999994</v>
      </c>
      <c r="O42" s="73">
        <v>686.58004100000005</v>
      </c>
      <c r="P42" s="73">
        <v>738.99235299999998</v>
      </c>
      <c r="Q42" s="73">
        <v>834.67516799999999</v>
      </c>
      <c r="R42" s="48"/>
      <c r="S42" s="48"/>
      <c r="T42" s="75">
        <f t="shared" si="22"/>
        <v>0.16069519836710824</v>
      </c>
      <c r="U42" s="75">
        <f t="shared" si="23"/>
        <v>0.32702767946415123</v>
      </c>
      <c r="V42" s="75">
        <f t="shared" si="24"/>
        <v>0.73243416190664457</v>
      </c>
      <c r="W42" s="75">
        <f t="shared" si="25"/>
        <v>5.6949780981445E-2</v>
      </c>
      <c r="X42" s="75">
        <f t="shared" si="26"/>
        <v>-1.6099442182479762E-2</v>
      </c>
      <c r="Y42" s="75">
        <f t="shared" si="27"/>
        <v>4.8792424284387695E-2</v>
      </c>
      <c r="Z42" s="75">
        <f t="shared" si="28"/>
        <v>5.2493010827698403E-2</v>
      </c>
      <c r="AA42" s="75">
        <f t="shared" si="29"/>
        <v>0.11664991212920743</v>
      </c>
      <c r="AB42" s="75">
        <f t="shared" si="18"/>
        <v>9.7069272402412074E-2</v>
      </c>
      <c r="AC42" s="75">
        <f t="shared" si="18"/>
        <v>7.6338240074182301E-2</v>
      </c>
      <c r="AD42" s="79">
        <f t="shared" si="18"/>
        <v>0.12947740881426956</v>
      </c>
      <c r="AE42" s="79">
        <f t="shared" si="19"/>
        <v>3.0389556824964306</v>
      </c>
      <c r="AF42" s="79">
        <f t="shared" si="30"/>
        <v>3.5619091985817382</v>
      </c>
      <c r="AG42" s="79">
        <f t="shared" si="20"/>
        <v>0.14981219048056471</v>
      </c>
      <c r="AH42" s="75">
        <f t="shared" si="21"/>
        <v>0.14794854392457357</v>
      </c>
      <c r="BI42"/>
      <c r="BJ42"/>
      <c r="BK42"/>
    </row>
    <row r="43" spans="1:63" x14ac:dyDescent="0.45">
      <c r="A43" s="30" t="s">
        <v>47</v>
      </c>
      <c r="B43" s="70" t="s">
        <v>81</v>
      </c>
      <c r="C43" s="71" t="s">
        <v>41</v>
      </c>
      <c r="D43" s="77" t="s">
        <v>42</v>
      </c>
      <c r="E43" s="86" t="s">
        <v>8</v>
      </c>
      <c r="F43" s="73">
        <v>53.97533</v>
      </c>
      <c r="G43" s="73">
        <v>57.624867999999999</v>
      </c>
      <c r="H43" s="73">
        <v>54.110641000000001</v>
      </c>
      <c r="I43" s="73">
        <v>57.771182000000003</v>
      </c>
      <c r="J43" s="73">
        <v>63.934252000000001</v>
      </c>
      <c r="K43" s="73">
        <v>71.322607000000005</v>
      </c>
      <c r="L43" s="73">
        <v>77.996712000000002</v>
      </c>
      <c r="M43" s="73">
        <v>81.709614999999999</v>
      </c>
      <c r="N43" s="73">
        <v>78.241657000000004</v>
      </c>
      <c r="O43" s="73">
        <v>79.962545000000006</v>
      </c>
      <c r="P43" s="73">
        <v>84.077461</v>
      </c>
      <c r="Q43" s="73">
        <v>81.659884000000005</v>
      </c>
      <c r="R43" s="48"/>
      <c r="S43" s="48"/>
      <c r="T43" s="75">
        <f t="shared" ref="T43:T44" si="31">(G43-F43)/F43</f>
        <v>6.761492704166884E-2</v>
      </c>
      <c r="U43" s="75">
        <f t="shared" ref="U43:U44" si="32">(H43-G43)/G43</f>
        <v>-6.0984556181542977E-2</v>
      </c>
      <c r="V43" s="75">
        <f t="shared" ref="V43:V44" si="33">(I43-H43)/H43</f>
        <v>6.7649189371088797E-2</v>
      </c>
      <c r="W43" s="75">
        <f t="shared" ref="W43:W44" si="34">(J43-I43)/I43</f>
        <v>0.10668069765302703</v>
      </c>
      <c r="X43" s="75">
        <f t="shared" ref="X43:X44" si="35">(K43-J43)/J43</f>
        <v>0.11556176492062509</v>
      </c>
      <c r="Y43" s="75">
        <f t="shared" ref="Y43:Y44" si="36">(L43-K43)/K43</f>
        <v>9.3576290614278815E-2</v>
      </c>
      <c r="Z43" s="75">
        <f t="shared" ref="Z43:Z44" si="37">(M43-L43)/L43</f>
        <v>4.7603327176150671E-2</v>
      </c>
      <c r="AA43" s="75">
        <f t="shared" ref="AA43:AD44" si="38">(N43-M43)/M43</f>
        <v>-4.2442471427628144E-2</v>
      </c>
      <c r="AB43" s="75">
        <f t="shared" si="38"/>
        <v>2.1994523965667062E-2</v>
      </c>
      <c r="AC43" s="75">
        <f t="shared" si="38"/>
        <v>5.1460543183061438E-2</v>
      </c>
      <c r="AD43" s="79">
        <f t="shared" si="38"/>
        <v>-2.8754162783293305E-2</v>
      </c>
      <c r="AE43" s="79">
        <f t="shared" si="19"/>
        <v>0.55770165740533684</v>
      </c>
      <c r="AF43" s="79">
        <f t="shared" si="30"/>
        <v>0.51291125038049801</v>
      </c>
      <c r="AG43" s="79">
        <f>(P43/F43)^0.1-1</f>
        <v>4.5317998422267358E-2</v>
      </c>
      <c r="AH43" s="75">
        <f>(Q43/F43)^(1/11)-1</f>
        <v>3.8356958116833928E-2</v>
      </c>
      <c r="BI43"/>
      <c r="BJ43"/>
      <c r="BK43"/>
    </row>
    <row r="44" spans="1:63" s="7" customFormat="1" x14ac:dyDescent="0.45">
      <c r="A44" s="80" t="s">
        <v>43</v>
      </c>
      <c r="B44" s="80"/>
      <c r="C44" s="88"/>
      <c r="D44" s="18"/>
      <c r="E44" s="18"/>
      <c r="F44" s="89">
        <v>8995.4083609999998</v>
      </c>
      <c r="G44" s="89">
        <v>10940.202933</v>
      </c>
      <c r="H44" s="89">
        <v>15294.068884</v>
      </c>
      <c r="I44" s="89">
        <v>24290.860207000002</v>
      </c>
      <c r="J44" s="89">
        <v>27161.040342</v>
      </c>
      <c r="K44" s="89">
        <v>29964.404339000001</v>
      </c>
      <c r="L44" s="89">
        <v>29038.739614999999</v>
      </c>
      <c r="M44" s="89">
        <v>30056.317405000002</v>
      </c>
      <c r="N44" s="89">
        <v>31781.788068999998</v>
      </c>
      <c r="O44" s="89">
        <v>35786.662240999998</v>
      </c>
      <c r="P44" s="89">
        <v>36711.146797000001</v>
      </c>
      <c r="Q44" s="90" t="s">
        <v>62</v>
      </c>
      <c r="R44" s="49"/>
      <c r="S44" s="49"/>
      <c r="T44" s="84">
        <f t="shared" si="31"/>
        <v>0.21619858642902146</v>
      </c>
      <c r="U44" s="84">
        <f t="shared" si="32"/>
        <v>0.39796939578396756</v>
      </c>
      <c r="V44" s="84">
        <f t="shared" si="33"/>
        <v>0.58825361591067893</v>
      </c>
      <c r="W44" s="84">
        <f t="shared" si="34"/>
        <v>0.11815885112923612</v>
      </c>
      <c r="X44" s="84">
        <f t="shared" si="35"/>
        <v>0.10321268853111887</v>
      </c>
      <c r="Y44" s="84">
        <f t="shared" si="36"/>
        <v>-3.0892145010712205E-2</v>
      </c>
      <c r="Z44" s="84">
        <f t="shared" si="37"/>
        <v>3.5042078392216854E-2</v>
      </c>
      <c r="AA44" s="84">
        <f t="shared" si="38"/>
        <v>5.7407919964039142E-2</v>
      </c>
      <c r="AB44" s="84">
        <f t="shared" si="38"/>
        <v>0.12601160649945808</v>
      </c>
      <c r="AC44" s="84">
        <f t="shared" si="38"/>
        <v>2.5833215452567164E-2</v>
      </c>
      <c r="AD44" s="90" t="s">
        <v>62</v>
      </c>
      <c r="AE44" s="90">
        <f t="shared" si="19"/>
        <v>3.0810984141823776</v>
      </c>
      <c r="AF44" s="90" t="s">
        <v>62</v>
      </c>
      <c r="AG44" s="90">
        <f t="shared" si="20"/>
        <v>0.15100631600874248</v>
      </c>
      <c r="AH44" s="90" t="s">
        <v>62</v>
      </c>
    </row>
    <row r="46" spans="1:63" x14ac:dyDescent="0.45">
      <c r="AC46" s="5"/>
    </row>
    <row r="47" spans="1:63" s="7" customFormat="1" ht="18" x14ac:dyDescent="0.55000000000000004">
      <c r="A47" s="22" t="s">
        <v>64</v>
      </c>
      <c r="B47" s="19"/>
      <c r="C47" s="42"/>
      <c r="D47" s="19"/>
      <c r="E47" s="19"/>
      <c r="F47" s="10" t="s">
        <v>97</v>
      </c>
      <c r="G47" s="10"/>
      <c r="H47" s="10"/>
      <c r="I47" s="10"/>
      <c r="J47" s="10"/>
      <c r="K47" s="10"/>
      <c r="L47" s="10"/>
      <c r="M47" s="10"/>
      <c r="N47" s="10"/>
      <c r="O47" s="10"/>
      <c r="P47" s="10"/>
      <c r="Q47" s="10"/>
      <c r="R47" s="10"/>
      <c r="S47" s="10" t="s">
        <v>111</v>
      </c>
      <c r="T47" s="19"/>
      <c r="U47" s="19"/>
      <c r="V47" s="19"/>
      <c r="W47" s="19"/>
      <c r="X47" s="19"/>
      <c r="Y47" s="19"/>
      <c r="Z47" s="19"/>
      <c r="AA47" s="19"/>
      <c r="AB47" s="19"/>
      <c r="AC47" s="19"/>
      <c r="AD47" s="19"/>
      <c r="BI47" s="21"/>
      <c r="BJ47" s="21"/>
      <c r="BK47" s="21"/>
    </row>
    <row r="48" spans="1:63" ht="28.5" x14ac:dyDescent="0.45">
      <c r="A48" s="36" t="s">
        <v>1</v>
      </c>
      <c r="B48" s="3" t="s">
        <v>2</v>
      </c>
      <c r="C48" s="38" t="s">
        <v>100</v>
      </c>
      <c r="D48" s="3" t="s">
        <v>3</v>
      </c>
      <c r="E48" s="4" t="s">
        <v>4</v>
      </c>
      <c r="F48" s="38">
        <v>2012</v>
      </c>
      <c r="G48" s="38">
        <v>2013</v>
      </c>
      <c r="H48" s="38">
        <v>2014</v>
      </c>
      <c r="I48" s="38">
        <v>2015</v>
      </c>
      <c r="J48" s="38">
        <v>2016</v>
      </c>
      <c r="K48" s="38">
        <v>2017</v>
      </c>
      <c r="L48" s="38">
        <v>2018</v>
      </c>
      <c r="M48" s="38">
        <v>2019</v>
      </c>
      <c r="N48" s="38">
        <v>2020</v>
      </c>
      <c r="O48" s="38">
        <v>2021</v>
      </c>
      <c r="P48" s="38">
        <v>2022</v>
      </c>
      <c r="Q48" s="38">
        <v>2023</v>
      </c>
      <c r="R48" s="47"/>
      <c r="S48" s="38">
        <v>2012</v>
      </c>
      <c r="T48" s="38">
        <v>2013</v>
      </c>
      <c r="U48" s="38">
        <v>2014</v>
      </c>
      <c r="V48" s="38">
        <v>2015</v>
      </c>
      <c r="W48" s="38">
        <v>2016</v>
      </c>
      <c r="X48" s="38">
        <v>2017</v>
      </c>
      <c r="Y48" s="38">
        <v>2018</v>
      </c>
      <c r="Z48" s="38">
        <v>2019</v>
      </c>
      <c r="AA48" s="38">
        <v>2020</v>
      </c>
      <c r="AB48" s="39">
        <v>2021</v>
      </c>
      <c r="AC48" s="38">
        <v>2022</v>
      </c>
      <c r="AD48" s="39">
        <v>2023</v>
      </c>
      <c r="BI48"/>
      <c r="BJ48"/>
      <c r="BK48"/>
    </row>
    <row r="49" spans="1:47" customFormat="1" x14ac:dyDescent="0.45">
      <c r="A49" s="30" t="s">
        <v>57</v>
      </c>
      <c r="B49" s="70" t="s">
        <v>5</v>
      </c>
      <c r="C49" s="86" t="s">
        <v>6</v>
      </c>
      <c r="D49" s="77" t="s">
        <v>7</v>
      </c>
      <c r="E49" s="86" t="s">
        <v>8</v>
      </c>
      <c r="F49" s="91">
        <v>-9.1559019999999993</v>
      </c>
      <c r="G49" s="91">
        <v>-5.4255259999999996</v>
      </c>
      <c r="H49" s="91">
        <v>-1.781091</v>
      </c>
      <c r="I49" s="91">
        <v>71.546132999999998</v>
      </c>
      <c r="J49" s="91">
        <v>48.382961000000002</v>
      </c>
      <c r="K49" s="91">
        <v>58.375776000000002</v>
      </c>
      <c r="L49" s="91">
        <v>-1.387937</v>
      </c>
      <c r="M49" s="91">
        <v>-9.4124590000000001</v>
      </c>
      <c r="N49" s="91">
        <v>25.42756</v>
      </c>
      <c r="O49" s="91">
        <v>-0.76477499999999998</v>
      </c>
      <c r="P49" s="91">
        <v>25.214257</v>
      </c>
      <c r="Q49" s="91">
        <v>93.332738000000006</v>
      </c>
      <c r="R49" s="48"/>
      <c r="S49" s="75">
        <v>-2.4818694460461234E-2</v>
      </c>
      <c r="T49" s="75">
        <v>-1.1999269621637252E-2</v>
      </c>
      <c r="U49" s="75">
        <v>-2.8345978357116278E-3</v>
      </c>
      <c r="V49" s="75">
        <v>9.5333132956374675E-2</v>
      </c>
      <c r="W49" s="75">
        <v>5.8889261387802712E-2</v>
      </c>
      <c r="X49" s="75">
        <v>6.5530831752184715E-2</v>
      </c>
      <c r="Y49" s="75">
        <v>-1.5561648451672225E-3</v>
      </c>
      <c r="Z49" s="75">
        <v>-1.0158125891438786E-2</v>
      </c>
      <c r="AA49" s="75">
        <v>2.6214895119078572E-2</v>
      </c>
      <c r="AB49" s="75">
        <v>-7.1061155946738864E-4</v>
      </c>
      <c r="AC49" s="75">
        <v>2.124877727127809E-2</v>
      </c>
      <c r="AD49" s="75">
        <v>6.4005844447510493E-2</v>
      </c>
      <c r="AR49" s="33"/>
      <c r="AS49" s="33"/>
      <c r="AT49" s="33"/>
      <c r="AU49" s="33"/>
    </row>
    <row r="50" spans="1:47" customFormat="1" x14ac:dyDescent="0.45">
      <c r="A50" s="30" t="s">
        <v>9</v>
      </c>
      <c r="B50" s="70" t="s">
        <v>10</v>
      </c>
      <c r="C50" s="86" t="s">
        <v>11</v>
      </c>
      <c r="D50" s="77" t="s">
        <v>12</v>
      </c>
      <c r="E50" s="86" t="s">
        <v>8</v>
      </c>
      <c r="F50" s="92">
        <v>3.5351210000000002</v>
      </c>
      <c r="G50" s="92">
        <v>55.076923999999998</v>
      </c>
      <c r="H50" s="92">
        <v>188.37801899999999</v>
      </c>
      <c r="I50" s="92">
        <v>231.115286</v>
      </c>
      <c r="J50" s="92">
        <v>32.524357999999999</v>
      </c>
      <c r="K50" s="92">
        <v>53.891212000000003</v>
      </c>
      <c r="L50" s="92">
        <v>48.173175000000001</v>
      </c>
      <c r="M50" s="92">
        <v>171.04439300000001</v>
      </c>
      <c r="N50" s="92">
        <v>89.588426999999996</v>
      </c>
      <c r="O50" s="92">
        <v>283.649496</v>
      </c>
      <c r="P50" s="92">
        <v>110.68797499999999</v>
      </c>
      <c r="Q50" s="92">
        <v>250.537485</v>
      </c>
      <c r="R50" s="48"/>
      <c r="S50" s="75">
        <v>2.3554199505527191E-3</v>
      </c>
      <c r="T50" s="75">
        <v>3.1482182523980808E-2</v>
      </c>
      <c r="U50" s="75">
        <v>9.3742187084037379E-2</v>
      </c>
      <c r="V50" s="75">
        <v>7.1205466034567816E-2</v>
      </c>
      <c r="W50" s="75">
        <v>1.02341908378629E-2</v>
      </c>
      <c r="X50" s="75">
        <v>1.5118072580066352E-2</v>
      </c>
      <c r="Y50" s="75">
        <v>1.3892493143316902E-2</v>
      </c>
      <c r="Z50" s="75">
        <v>4.8615988867185829E-2</v>
      </c>
      <c r="AA50" s="75">
        <v>2.3112742374052298E-2</v>
      </c>
      <c r="AB50" s="75">
        <v>6.8278776892503112E-2</v>
      </c>
      <c r="AC50" s="75">
        <v>2.6310555821553852E-2</v>
      </c>
      <c r="AD50" s="75">
        <v>5.8187682733314677E-2</v>
      </c>
    </row>
    <row r="51" spans="1:47" customFormat="1" x14ac:dyDescent="0.45">
      <c r="A51" s="30" t="s">
        <v>13</v>
      </c>
      <c r="B51" s="70" t="s">
        <v>14</v>
      </c>
      <c r="C51" s="86" t="s">
        <v>6</v>
      </c>
      <c r="D51" s="77" t="s">
        <v>15</v>
      </c>
      <c r="E51" s="86" t="s">
        <v>8</v>
      </c>
      <c r="F51" s="92">
        <v>4.9061450000000004</v>
      </c>
      <c r="G51" s="92">
        <v>4.6333679999999999</v>
      </c>
      <c r="H51" s="92">
        <v>3.5834790000000001</v>
      </c>
      <c r="I51" s="92">
        <v>13.29039</v>
      </c>
      <c r="J51" s="92">
        <v>11.528798</v>
      </c>
      <c r="K51" s="92">
        <v>11.267760000000001</v>
      </c>
      <c r="L51" s="92">
        <v>10.200272</v>
      </c>
      <c r="M51" s="92">
        <v>10.464047000000001</v>
      </c>
      <c r="N51" s="92">
        <v>39.122981000000003</v>
      </c>
      <c r="O51" s="92">
        <v>12.881784</v>
      </c>
      <c r="P51" s="92">
        <v>9.1719010000000001</v>
      </c>
      <c r="Q51" s="92">
        <v>11.877318000000001</v>
      </c>
      <c r="R51" s="48"/>
      <c r="S51" s="75">
        <v>1.3590690146012857E-2</v>
      </c>
      <c r="T51" s="75">
        <v>1.0193899274145534E-2</v>
      </c>
      <c r="U51" s="75">
        <v>6.2521411440780482E-3</v>
      </c>
      <c r="V51" s="75">
        <v>1.3115111712432466E-2</v>
      </c>
      <c r="W51" s="75">
        <v>1.0550007787275722E-2</v>
      </c>
      <c r="X51" s="75">
        <v>9.9143928408555529E-3</v>
      </c>
      <c r="Y51" s="75">
        <v>8.5986171821384617E-3</v>
      </c>
      <c r="Z51" s="75">
        <v>8.873324531742716E-3</v>
      </c>
      <c r="AA51" s="75">
        <v>2.9707840856291148E-2</v>
      </c>
      <c r="AB51" s="75">
        <v>8.7686691138484357E-3</v>
      </c>
      <c r="AC51" s="75">
        <v>6.0446769200085005E-3</v>
      </c>
      <c r="AD51" s="75">
        <v>7.7203645944113166E-3</v>
      </c>
      <c r="AF51" s="30"/>
      <c r="AG51" s="30"/>
    </row>
    <row r="52" spans="1:47" customFormat="1" ht="28.5" x14ac:dyDescent="0.45">
      <c r="A52" s="30" t="s">
        <v>77</v>
      </c>
      <c r="B52" s="70" t="s">
        <v>16</v>
      </c>
      <c r="C52" s="86" t="s">
        <v>11</v>
      </c>
      <c r="D52" s="76" t="s">
        <v>65</v>
      </c>
      <c r="E52" s="86" t="s">
        <v>8</v>
      </c>
      <c r="F52" s="92">
        <v>0.70496800000000004</v>
      </c>
      <c r="G52" s="92">
        <v>13.42042</v>
      </c>
      <c r="H52" s="92">
        <v>2.8015669999999999</v>
      </c>
      <c r="I52" s="92">
        <v>58.948954000000001</v>
      </c>
      <c r="J52" s="92">
        <v>61.221193</v>
      </c>
      <c r="K52" s="92">
        <v>54.504185999999997</v>
      </c>
      <c r="L52" s="92">
        <v>26.383662999999999</v>
      </c>
      <c r="M52" s="92">
        <v>-13.977439</v>
      </c>
      <c r="N52" s="92">
        <v>-21.754774000000001</v>
      </c>
      <c r="O52" s="92">
        <v>-25.553771000000001</v>
      </c>
      <c r="P52" s="92">
        <v>25.101966000000001</v>
      </c>
      <c r="Q52" s="92">
        <v>59.611255</v>
      </c>
      <c r="R52" s="48"/>
      <c r="S52" s="75">
        <v>2.1374259287658499E-3</v>
      </c>
      <c r="T52" s="75">
        <v>3.890802067629278E-2</v>
      </c>
      <c r="U52" s="75">
        <v>7.2978010996881133E-3</v>
      </c>
      <c r="V52" s="75">
        <v>9.8587201931587515E-2</v>
      </c>
      <c r="W52" s="75">
        <v>9.2589312338406574E-2</v>
      </c>
      <c r="X52" s="75">
        <v>7.7199246940516136E-2</v>
      </c>
      <c r="Y52" s="75">
        <v>3.5043330926876108E-2</v>
      </c>
      <c r="Z52" s="75">
        <v>-1.6001209235347796E-2</v>
      </c>
      <c r="AA52" s="75">
        <v>-2.3497432026950208E-2</v>
      </c>
      <c r="AB52" s="75">
        <v>-2.4359627447493277E-2</v>
      </c>
      <c r="AC52" s="75">
        <v>2.1194127870415615E-2</v>
      </c>
      <c r="AD52" s="75">
        <v>4.9179363361175447E-2</v>
      </c>
      <c r="AF52" s="30"/>
      <c r="AG52" s="30"/>
    </row>
    <row r="53" spans="1:47" customFormat="1" ht="28.5" x14ac:dyDescent="0.45">
      <c r="A53" s="30" t="s">
        <v>60</v>
      </c>
      <c r="B53" s="70" t="s">
        <v>76</v>
      </c>
      <c r="C53" s="86" t="s">
        <v>11</v>
      </c>
      <c r="D53" s="72" t="s">
        <v>66</v>
      </c>
      <c r="E53" s="86" t="s">
        <v>68</v>
      </c>
      <c r="F53" s="92">
        <v>26.004804</v>
      </c>
      <c r="G53" s="92">
        <v>127.585432</v>
      </c>
      <c r="H53" s="92">
        <v>87.685045000000002</v>
      </c>
      <c r="I53" s="92">
        <v>118.369146</v>
      </c>
      <c r="J53" s="92">
        <v>73.128902999999994</v>
      </c>
      <c r="K53" s="92">
        <v>23.418220999999999</v>
      </c>
      <c r="L53" s="92">
        <v>-95.960453999999999</v>
      </c>
      <c r="M53" s="92">
        <v>-69.046096000000006</v>
      </c>
      <c r="N53" s="92">
        <v>13.814847</v>
      </c>
      <c r="O53" s="92">
        <v>118.20332000000001</v>
      </c>
      <c r="P53" s="92">
        <v>83.933865999999995</v>
      </c>
      <c r="Q53" s="79" t="s">
        <v>62</v>
      </c>
      <c r="R53" s="48"/>
      <c r="S53" s="75">
        <v>4.3733219457820001E-2</v>
      </c>
      <c r="T53" s="75">
        <v>0.18577421195653515</v>
      </c>
      <c r="U53" s="75">
        <v>0.110405231627627</v>
      </c>
      <c r="V53" s="75">
        <v>0.11939254330220862</v>
      </c>
      <c r="W53" s="75">
        <v>6.7446221661367683E-2</v>
      </c>
      <c r="X53" s="75">
        <v>2.0386571415006129E-2</v>
      </c>
      <c r="Y53" s="75">
        <v>-8.2346277434988999E-2</v>
      </c>
      <c r="Z53" s="75">
        <v>-5.4997314218982789E-2</v>
      </c>
      <c r="AA53" s="75">
        <v>1.0283597309351489E-2</v>
      </c>
      <c r="AB53" s="79">
        <v>7.5059469179001553E-2</v>
      </c>
      <c r="AC53" s="75">
        <v>5.4641237750808279E-2</v>
      </c>
      <c r="AD53" s="79" t="s">
        <v>62</v>
      </c>
      <c r="AF53" s="93"/>
      <c r="AG53" s="30"/>
    </row>
    <row r="54" spans="1:47" customFormat="1" x14ac:dyDescent="0.45">
      <c r="A54" s="30" t="s">
        <v>17</v>
      </c>
      <c r="B54" s="70" t="s">
        <v>18</v>
      </c>
      <c r="C54" s="86" t="s">
        <v>6</v>
      </c>
      <c r="D54" s="77" t="s">
        <v>19</v>
      </c>
      <c r="E54" s="86" t="s">
        <v>8</v>
      </c>
      <c r="F54" s="92">
        <v>3.9795280000000002</v>
      </c>
      <c r="G54" s="92">
        <v>1.8446450000000001</v>
      </c>
      <c r="H54" s="92">
        <v>6.994923</v>
      </c>
      <c r="I54" s="92">
        <v>26.565646000000001</v>
      </c>
      <c r="J54" s="92">
        <v>12.064066</v>
      </c>
      <c r="K54" s="92">
        <v>6.2931749999999997</v>
      </c>
      <c r="L54" s="92">
        <v>26.400893</v>
      </c>
      <c r="M54" s="92">
        <v>3.9625439999999998</v>
      </c>
      <c r="N54" s="92">
        <v>8.3988119999999995</v>
      </c>
      <c r="O54" s="92">
        <v>20.649497</v>
      </c>
      <c r="P54" s="92">
        <v>50.487586999999998</v>
      </c>
      <c r="Q54" s="92">
        <v>50.608218000000001</v>
      </c>
      <c r="R54" s="48"/>
      <c r="S54" s="75">
        <v>1.2233748682087616E-2</v>
      </c>
      <c r="T54" s="75">
        <v>4.6445014455286718E-3</v>
      </c>
      <c r="U54" s="75">
        <v>1.6347690691612664E-2</v>
      </c>
      <c r="V54" s="75">
        <v>3.8497034975835287E-2</v>
      </c>
      <c r="W54" s="75">
        <v>1.6301471604865992E-2</v>
      </c>
      <c r="X54" s="75">
        <v>7.2372441110791896E-3</v>
      </c>
      <c r="Y54" s="75">
        <v>2.8318964167318394E-2</v>
      </c>
      <c r="Z54" s="75">
        <v>4.2208169229127858E-3</v>
      </c>
      <c r="AA54" s="75">
        <v>8.6563602367550098E-3</v>
      </c>
      <c r="AB54" s="75">
        <v>1.760638718876701E-2</v>
      </c>
      <c r="AC54" s="75">
        <v>3.981440945719511E-2</v>
      </c>
      <c r="AD54" s="75">
        <v>3.2070346046655832E-2</v>
      </c>
      <c r="AF54" s="30"/>
      <c r="AG54" s="30"/>
    </row>
    <row r="55" spans="1:47" customFormat="1" x14ac:dyDescent="0.45">
      <c r="A55" s="30" t="s">
        <v>20</v>
      </c>
      <c r="B55" s="70" t="s">
        <v>21</v>
      </c>
      <c r="C55" s="86" t="s">
        <v>6</v>
      </c>
      <c r="D55" s="77" t="s">
        <v>22</v>
      </c>
      <c r="E55" s="86" t="s">
        <v>8</v>
      </c>
      <c r="F55" s="92">
        <v>0.77361199999999997</v>
      </c>
      <c r="G55" s="92">
        <v>3.0105729999999999</v>
      </c>
      <c r="H55" s="92">
        <v>-14.020030999999999</v>
      </c>
      <c r="I55" s="92">
        <v>79.853730999999996</v>
      </c>
      <c r="J55" s="92">
        <v>26.672131</v>
      </c>
      <c r="K55" s="92">
        <v>91.334551000000005</v>
      </c>
      <c r="L55" s="92">
        <v>57.444445999999999</v>
      </c>
      <c r="M55" s="92">
        <v>35.070207000000003</v>
      </c>
      <c r="N55" s="92">
        <v>-11.873022000000001</v>
      </c>
      <c r="O55" s="92">
        <v>24.238188999999998</v>
      </c>
      <c r="P55" s="92">
        <v>89.777922000000004</v>
      </c>
      <c r="Q55" s="92">
        <v>230.185328</v>
      </c>
      <c r="R55" s="48"/>
      <c r="S55" s="75">
        <v>3.6806459787470636E-3</v>
      </c>
      <c r="T55" s="75">
        <v>9.706026027696945E-3</v>
      </c>
      <c r="U55" s="75">
        <v>-2.9805197887889295E-2</v>
      </c>
      <c r="V55" s="75">
        <v>0.10416515779908389</v>
      </c>
      <c r="W55" s="75">
        <v>2.7738832895190989E-2</v>
      </c>
      <c r="X55" s="75">
        <v>8.0310362338852401E-2</v>
      </c>
      <c r="Y55" s="75">
        <v>5.0291641586446986E-2</v>
      </c>
      <c r="Z55" s="75">
        <v>2.9379998038463171E-2</v>
      </c>
      <c r="AA55" s="75">
        <v>-1.0664191345349053E-2</v>
      </c>
      <c r="AB55" s="75">
        <v>2.0212143091697714E-2</v>
      </c>
      <c r="AC55" s="75">
        <v>7.1326755253141472E-2</v>
      </c>
      <c r="AD55" s="75">
        <v>0.15906923962989794</v>
      </c>
    </row>
    <row r="56" spans="1:47" customFormat="1" x14ac:dyDescent="0.45">
      <c r="A56" s="30" t="s">
        <v>23</v>
      </c>
      <c r="B56" s="70" t="s">
        <v>24</v>
      </c>
      <c r="C56" s="86" t="s">
        <v>11</v>
      </c>
      <c r="D56" s="77" t="s">
        <v>25</v>
      </c>
      <c r="E56" s="86" t="s">
        <v>68</v>
      </c>
      <c r="F56" s="92">
        <v>11.944618999999999</v>
      </c>
      <c r="G56" s="92">
        <v>57.411253000000002</v>
      </c>
      <c r="H56" s="92">
        <v>69.166749999999993</v>
      </c>
      <c r="I56" s="92">
        <v>103.430837</v>
      </c>
      <c r="J56" s="92">
        <v>-20.336592</v>
      </c>
      <c r="K56" s="92">
        <v>41.824455</v>
      </c>
      <c r="L56" s="92">
        <v>0.27321800000000002</v>
      </c>
      <c r="M56" s="92">
        <v>8.4984929999999999</v>
      </c>
      <c r="N56" s="92">
        <v>-14.749371</v>
      </c>
      <c r="O56" s="92">
        <v>27.108820000000001</v>
      </c>
      <c r="P56" s="92">
        <v>115.12441699999999</v>
      </c>
      <c r="Q56" s="79" t="s">
        <v>62</v>
      </c>
      <c r="R56" s="48"/>
      <c r="S56" s="75">
        <v>2.4731183287717978E-2</v>
      </c>
      <c r="T56" s="75">
        <v>0.11309480774099394</v>
      </c>
      <c r="U56" s="75">
        <v>9.4456760521426528E-2</v>
      </c>
      <c r="V56" s="75">
        <v>0.11313537681559822</v>
      </c>
      <c r="W56" s="75">
        <v>-2.5545521345957251E-2</v>
      </c>
      <c r="X56" s="75">
        <v>4.5769279144847269E-2</v>
      </c>
      <c r="Y56" s="75">
        <v>3.4931953783216526E-4</v>
      </c>
      <c r="Z56" s="75">
        <v>1.0704940519977323E-2</v>
      </c>
      <c r="AA56" s="75">
        <v>-1.6120921070451637E-2</v>
      </c>
      <c r="AB56" s="79">
        <v>2.471359124191114E-2</v>
      </c>
      <c r="AC56" s="75">
        <v>0.1104509857326211</v>
      </c>
      <c r="AD56" s="79" t="s">
        <v>62</v>
      </c>
    </row>
    <row r="57" spans="1:47" customFormat="1" ht="15.75" x14ac:dyDescent="0.45">
      <c r="A57" s="30" t="s">
        <v>58</v>
      </c>
      <c r="B57" s="70" t="s">
        <v>26</v>
      </c>
      <c r="C57" s="86" t="s">
        <v>6</v>
      </c>
      <c r="D57" s="72" t="s">
        <v>67</v>
      </c>
      <c r="E57" s="86" t="s">
        <v>114</v>
      </c>
      <c r="F57" s="92">
        <v>37.069333999999998</v>
      </c>
      <c r="G57" s="92">
        <v>10.793704999999999</v>
      </c>
      <c r="H57" s="92">
        <v>41.867683</v>
      </c>
      <c r="I57" s="92">
        <v>317.34916700000002</v>
      </c>
      <c r="J57" s="92">
        <v>216.71239700000001</v>
      </c>
      <c r="K57" s="92">
        <v>129.48697799999999</v>
      </c>
      <c r="L57" s="92">
        <v>53.617136000000002</v>
      </c>
      <c r="M57" s="92">
        <v>-3.3410389999999999</v>
      </c>
      <c r="N57" s="92">
        <v>108.945255</v>
      </c>
      <c r="O57" s="92">
        <v>185.18288200000001</v>
      </c>
      <c r="P57" s="92">
        <v>160.17024499999999</v>
      </c>
      <c r="Q57" s="79" t="s">
        <v>62</v>
      </c>
      <c r="R57" s="48"/>
      <c r="S57" s="75">
        <v>3.7383807221875134E-2</v>
      </c>
      <c r="T57" s="75">
        <v>8.6924085888146988E-3</v>
      </c>
      <c r="U57" s="75">
        <v>2.2642412533683702E-2</v>
      </c>
      <c r="V57" s="75">
        <v>8.1575443901140618E-2</v>
      </c>
      <c r="W57" s="75">
        <v>5.0364000772659033E-2</v>
      </c>
      <c r="X57" s="75">
        <v>2.6522944785451148E-2</v>
      </c>
      <c r="Y57" s="75">
        <v>1.0861020967311164E-2</v>
      </c>
      <c r="Z57" s="75">
        <v>-6.6000441673908937E-4</v>
      </c>
      <c r="AA57" s="75">
        <v>2.0052362029054378E-2</v>
      </c>
      <c r="AB57" s="79">
        <v>2.8999339263517075E-2</v>
      </c>
      <c r="AC57" s="75">
        <v>2.5085819629196981E-2</v>
      </c>
      <c r="AD57" s="79" t="s">
        <v>62</v>
      </c>
    </row>
    <row r="58" spans="1:47" customFormat="1" x14ac:dyDescent="0.45">
      <c r="A58" s="30" t="s">
        <v>27</v>
      </c>
      <c r="B58" s="70" t="s">
        <v>28</v>
      </c>
      <c r="C58" s="86" t="s">
        <v>6</v>
      </c>
      <c r="D58" s="77" t="s">
        <v>29</v>
      </c>
      <c r="E58" s="86" t="s">
        <v>68</v>
      </c>
      <c r="F58" s="92">
        <v>-31.331</v>
      </c>
      <c r="G58" s="92">
        <v>5.5069999999999997</v>
      </c>
      <c r="H58" s="92">
        <v>3.8109999999999999</v>
      </c>
      <c r="I58" s="92">
        <v>33.837000000000003</v>
      </c>
      <c r="J58" s="92">
        <v>61.280999999999999</v>
      </c>
      <c r="K58" s="92">
        <v>19.337</v>
      </c>
      <c r="L58" s="92">
        <v>11.109</v>
      </c>
      <c r="M58" s="92">
        <v>13.089</v>
      </c>
      <c r="N58" s="92">
        <v>12.394</v>
      </c>
      <c r="O58" s="92">
        <v>20.39</v>
      </c>
      <c r="P58" s="92">
        <v>71.28</v>
      </c>
      <c r="Q58" s="79" t="s">
        <v>62</v>
      </c>
      <c r="R58" s="48"/>
      <c r="S58" s="75">
        <v>-0.13367437058148415</v>
      </c>
      <c r="T58" s="75">
        <v>2.0830969186657892E-2</v>
      </c>
      <c r="U58" s="75">
        <v>8.8874274733680338E-3</v>
      </c>
      <c r="V58" s="75">
        <v>5.7864072357024253E-2</v>
      </c>
      <c r="W58" s="75">
        <v>8.6123857240230764E-2</v>
      </c>
      <c r="X58" s="75">
        <v>2.4683872318371786E-2</v>
      </c>
      <c r="Y58" s="75">
        <v>1.3939988656269921E-2</v>
      </c>
      <c r="Z58" s="75">
        <v>1.1595694824771147E-2</v>
      </c>
      <c r="AA58" s="75">
        <v>1.2479233162499874E-2</v>
      </c>
      <c r="AB58" s="79">
        <v>1.5328522026762893E-2</v>
      </c>
      <c r="AC58" s="75">
        <v>5.1322224078244792E-2</v>
      </c>
      <c r="AD58" s="79" t="s">
        <v>62</v>
      </c>
    </row>
    <row r="59" spans="1:47" customFormat="1" ht="28.5" x14ac:dyDescent="0.45">
      <c r="A59" s="30" t="s">
        <v>30</v>
      </c>
      <c r="B59" s="70" t="s">
        <v>31</v>
      </c>
      <c r="C59" s="86" t="s">
        <v>6</v>
      </c>
      <c r="D59" s="77" t="s">
        <v>32</v>
      </c>
      <c r="E59" s="86" t="s">
        <v>69</v>
      </c>
      <c r="F59" s="92">
        <v>-11.457157</v>
      </c>
      <c r="G59" s="92">
        <v>36.685139999999997</v>
      </c>
      <c r="H59" s="92">
        <v>44.131469000000003</v>
      </c>
      <c r="I59" s="92">
        <v>272.86520000000002</v>
      </c>
      <c r="J59" s="92">
        <v>30.872042</v>
      </c>
      <c r="K59" s="92">
        <v>153.142775</v>
      </c>
      <c r="L59" s="92">
        <v>140.53144399999999</v>
      </c>
      <c r="M59" s="92">
        <v>236.62935100000001</v>
      </c>
      <c r="N59" s="92">
        <v>-137.55532700000001</v>
      </c>
      <c r="O59" s="92">
        <v>132.89505500000001</v>
      </c>
      <c r="P59" s="92">
        <v>-8.1546719999999997</v>
      </c>
      <c r="Q59" s="79" t="s">
        <v>62</v>
      </c>
      <c r="R59" s="48"/>
      <c r="S59" s="75">
        <v>-5.8075499622032116E-3</v>
      </c>
      <c r="T59" s="75">
        <v>1.3226291055480639E-2</v>
      </c>
      <c r="U59" s="75">
        <v>1.0266442792585852E-2</v>
      </c>
      <c r="V59" s="75">
        <v>4.1213987791880048E-2</v>
      </c>
      <c r="W59" s="75">
        <v>3.8426213668111549E-3</v>
      </c>
      <c r="X59" s="75">
        <v>1.7140445649067453E-2</v>
      </c>
      <c r="Y59" s="75">
        <v>1.748142000650257E-2</v>
      </c>
      <c r="Z59" s="75">
        <v>2.9283230548675012E-2</v>
      </c>
      <c r="AA59" s="75">
        <v>-1.6178435872436996E-2</v>
      </c>
      <c r="AB59" s="75">
        <v>1.4158336181801285E-2</v>
      </c>
      <c r="AC59" s="75">
        <v>-9.0666057329490406E-4</v>
      </c>
      <c r="AD59" s="79" t="s">
        <v>62</v>
      </c>
    </row>
    <row r="60" spans="1:47" customFormat="1" x14ac:dyDescent="0.45">
      <c r="A60" s="30" t="s">
        <v>80</v>
      </c>
      <c r="B60" s="70" t="s">
        <v>79</v>
      </c>
      <c r="C60" s="71" t="s">
        <v>62</v>
      </c>
      <c r="D60" s="77" t="s">
        <v>32</v>
      </c>
      <c r="E60" s="86" t="s">
        <v>8</v>
      </c>
      <c r="F60" s="92">
        <v>0</v>
      </c>
      <c r="G60" s="92">
        <v>0</v>
      </c>
      <c r="H60" s="92">
        <v>0</v>
      </c>
      <c r="I60" s="92">
        <v>0</v>
      </c>
      <c r="J60" s="92">
        <v>0</v>
      </c>
      <c r="K60" s="92">
        <v>0</v>
      </c>
      <c r="L60" s="92">
        <v>0</v>
      </c>
      <c r="M60" s="92">
        <v>0</v>
      </c>
      <c r="N60" s="92">
        <v>0</v>
      </c>
      <c r="O60" s="92">
        <v>0</v>
      </c>
      <c r="P60" s="92">
        <v>46.053607999999997</v>
      </c>
      <c r="Q60" s="79" t="s">
        <v>62</v>
      </c>
      <c r="R60" s="48"/>
      <c r="S60" s="75"/>
      <c r="T60" s="75"/>
      <c r="U60" s="75"/>
      <c r="V60" s="75"/>
      <c r="W60" s="75"/>
      <c r="X60" s="75"/>
      <c r="Y60" s="75"/>
      <c r="Z60" s="75"/>
      <c r="AA60" s="75"/>
      <c r="AB60" s="75"/>
      <c r="AC60" s="75">
        <v>0.24112427340562967</v>
      </c>
      <c r="AD60" s="79" t="s">
        <v>62</v>
      </c>
    </row>
    <row r="61" spans="1:47" customFormat="1" ht="57" x14ac:dyDescent="0.45">
      <c r="A61" s="30" t="s">
        <v>59</v>
      </c>
      <c r="B61" s="70" t="s">
        <v>33</v>
      </c>
      <c r="C61" s="86" t="s">
        <v>11</v>
      </c>
      <c r="D61" s="78" t="s">
        <v>34</v>
      </c>
      <c r="E61" s="86" t="s">
        <v>8</v>
      </c>
      <c r="F61" s="92">
        <v>51.445815000000003</v>
      </c>
      <c r="G61" s="92">
        <v>61.966085999999997</v>
      </c>
      <c r="H61" s="92">
        <v>178.020636</v>
      </c>
      <c r="I61" s="92">
        <v>267.41308500000002</v>
      </c>
      <c r="J61" s="92">
        <v>166.67288400000001</v>
      </c>
      <c r="K61" s="92">
        <v>-7.7102110000000001</v>
      </c>
      <c r="L61" s="92">
        <v>-181.594415</v>
      </c>
      <c r="M61" s="92">
        <v>-54.495972000000002</v>
      </c>
      <c r="N61" s="92">
        <v>-28.749255999999999</v>
      </c>
      <c r="O61" s="92">
        <v>75.034670000000006</v>
      </c>
      <c r="P61" s="92">
        <v>116.112987</v>
      </c>
      <c r="Q61" s="92">
        <v>139.66253599999999</v>
      </c>
      <c r="R61" s="48"/>
      <c r="S61" s="75">
        <v>5.6672701976049039E-2</v>
      </c>
      <c r="T61" s="75">
        <v>6.6646483599178311E-2</v>
      </c>
      <c r="U61" s="75">
        <v>0.11022611561668466</v>
      </c>
      <c r="V61" s="75">
        <v>0.11875633651072377</v>
      </c>
      <c r="W61" s="75">
        <v>6.8371780804894089E-2</v>
      </c>
      <c r="X61" s="75">
        <v>-3.066266403200913E-3</v>
      </c>
      <c r="Y61" s="75">
        <v>-7.3127621287298411E-2</v>
      </c>
      <c r="Z61" s="75">
        <v>-1.9587183090399155E-2</v>
      </c>
      <c r="AA61" s="75">
        <v>-1.0036760991658445E-2</v>
      </c>
      <c r="AB61" s="75">
        <v>2.3406002571324535E-2</v>
      </c>
      <c r="AC61" s="75">
        <v>3.5084016770638694E-2</v>
      </c>
      <c r="AD61" s="75">
        <v>3.7266053979641341E-2</v>
      </c>
    </row>
    <row r="62" spans="1:47" customFormat="1" x14ac:dyDescent="0.45">
      <c r="A62" s="30" t="s">
        <v>35</v>
      </c>
      <c r="B62" s="70" t="s">
        <v>78</v>
      </c>
      <c r="C62" s="86" t="s">
        <v>6</v>
      </c>
      <c r="D62" s="77" t="s">
        <v>35</v>
      </c>
      <c r="E62" s="86" t="s">
        <v>8</v>
      </c>
      <c r="F62" s="92">
        <v>-4.4526510000000004</v>
      </c>
      <c r="G62" s="92">
        <v>10.530423000000001</v>
      </c>
      <c r="H62" s="92">
        <v>11.226972999999999</v>
      </c>
      <c r="I62" s="92">
        <v>37.784416999999998</v>
      </c>
      <c r="J62" s="92">
        <v>29.923511000000001</v>
      </c>
      <c r="K62" s="92">
        <v>8.1232930000000003</v>
      </c>
      <c r="L62" s="92">
        <v>-12.21866</v>
      </c>
      <c r="M62" s="92">
        <v>-8.039282</v>
      </c>
      <c r="N62" s="92">
        <v>-8.9567750000000004</v>
      </c>
      <c r="O62" s="92">
        <v>4.0618040000000004</v>
      </c>
      <c r="P62" s="92">
        <v>43.520446999999997</v>
      </c>
      <c r="Q62" s="92">
        <v>30.984999999999999</v>
      </c>
      <c r="R62" s="48"/>
      <c r="S62" s="75">
        <v>-2.2086009363783344E-2</v>
      </c>
      <c r="T62" s="75">
        <v>4.0158055145640567E-2</v>
      </c>
      <c r="U62" s="75">
        <v>3.45552580471424E-2</v>
      </c>
      <c r="V62" s="75">
        <v>6.7361853263727428E-2</v>
      </c>
      <c r="W62" s="75">
        <v>5.0749107670119302E-2</v>
      </c>
      <c r="X62" s="75">
        <v>1.2891718504487124E-2</v>
      </c>
      <c r="Y62" s="75">
        <v>-1.9686404048303682E-2</v>
      </c>
      <c r="Z62" s="75">
        <v>-1.2993880849994859E-2</v>
      </c>
      <c r="AA62" s="75">
        <v>-1.1943334204132766E-2</v>
      </c>
      <c r="AB62" s="75">
        <v>6.2892064700879454E-3</v>
      </c>
      <c r="AC62" s="75">
        <v>6.1086177693483651E-2</v>
      </c>
      <c r="AD62" s="75">
        <v>3.2598308922193765E-2</v>
      </c>
    </row>
    <row r="63" spans="1:47" customFormat="1" x14ac:dyDescent="0.45">
      <c r="A63" s="30" t="s">
        <v>36</v>
      </c>
      <c r="B63" s="70" t="s">
        <v>37</v>
      </c>
      <c r="C63" s="86" t="s">
        <v>6</v>
      </c>
      <c r="D63" s="77" t="s">
        <v>38</v>
      </c>
      <c r="E63" s="86" t="s">
        <v>8</v>
      </c>
      <c r="F63" s="92">
        <v>0.114</v>
      </c>
      <c r="G63" s="92">
        <v>8.343</v>
      </c>
      <c r="H63" s="92">
        <v>8.3219999999999992</v>
      </c>
      <c r="I63" s="92">
        <v>37.393000000000001</v>
      </c>
      <c r="J63" s="92">
        <v>27.661999999999999</v>
      </c>
      <c r="K63" s="92">
        <v>58.088000000000001</v>
      </c>
      <c r="L63" s="92">
        <v>19.635000000000002</v>
      </c>
      <c r="M63" s="92">
        <v>24.11</v>
      </c>
      <c r="N63" s="92">
        <v>6.515034</v>
      </c>
      <c r="O63" s="92">
        <v>46.209814000000001</v>
      </c>
      <c r="P63" s="92">
        <v>35.192301999999998</v>
      </c>
      <c r="Q63" s="92">
        <v>69.379272</v>
      </c>
      <c r="R63" s="48"/>
      <c r="S63" s="75">
        <v>4.1204471769515198E-4</v>
      </c>
      <c r="T63" s="75">
        <v>2.822127809273817E-2</v>
      </c>
      <c r="U63" s="75">
        <v>1.9719444576086442E-2</v>
      </c>
      <c r="V63" s="75">
        <v>4.315008423919315E-2</v>
      </c>
      <c r="W63" s="75">
        <v>2.365142744769445E-2</v>
      </c>
      <c r="X63" s="75">
        <v>4.5620257379678224E-2</v>
      </c>
      <c r="Y63" s="75">
        <v>1.5947091554254628E-2</v>
      </c>
      <c r="Z63" s="75">
        <v>2.27000542315688E-2</v>
      </c>
      <c r="AA63" s="75">
        <v>5.9013009442883688E-3</v>
      </c>
      <c r="AB63" s="75">
        <v>3.6275899218121931E-2</v>
      </c>
      <c r="AC63" s="75">
        <v>2.0621001727943903E-2</v>
      </c>
      <c r="AD63" s="75">
        <v>3.6140916874239669E-2</v>
      </c>
    </row>
    <row r="64" spans="1:47" customFormat="1" x14ac:dyDescent="0.45">
      <c r="A64" s="30" t="s">
        <v>39</v>
      </c>
      <c r="B64" s="70" t="s">
        <v>40</v>
      </c>
      <c r="C64" s="86" t="s">
        <v>41</v>
      </c>
      <c r="D64" s="77" t="s">
        <v>38</v>
      </c>
      <c r="E64" s="86"/>
      <c r="F64" s="92">
        <v>7.0739559999999999</v>
      </c>
      <c r="G64" s="92">
        <v>7.2966870000000004</v>
      </c>
      <c r="H64" s="92">
        <v>5.7300690000000003</v>
      </c>
      <c r="I64" s="92">
        <v>8.3652580000000007</v>
      </c>
      <c r="J64" s="92">
        <v>9.8315950000000001</v>
      </c>
      <c r="K64" s="92">
        <v>4.0976730000000003</v>
      </c>
      <c r="L64" s="92">
        <v>5.0399640000000003</v>
      </c>
      <c r="M64" s="92">
        <v>9.2864350000000009</v>
      </c>
      <c r="N64" s="92">
        <v>7.2468729999999999</v>
      </c>
      <c r="O64" s="92">
        <v>3.1928489999999998</v>
      </c>
      <c r="P64" s="92">
        <v>-1.6754709999999999</v>
      </c>
      <c r="Q64" s="92">
        <v>-12.602219</v>
      </c>
      <c r="R64" s="48"/>
      <c r="S64" s="75">
        <v>3.8662639292466022E-2</v>
      </c>
      <c r="T64" s="75">
        <v>3.4358695988751298E-2</v>
      </c>
      <c r="U64" s="75">
        <v>2.0332502096484593E-2</v>
      </c>
      <c r="V64" s="75">
        <v>1.7133795340290081E-2</v>
      </c>
      <c r="W64" s="75">
        <v>1.9052144293614785E-2</v>
      </c>
      <c r="X64" s="75">
        <v>8.0706027925025077E-3</v>
      </c>
      <c r="Y64" s="75">
        <v>9.464693790236527E-3</v>
      </c>
      <c r="Z64" s="75">
        <v>1.6569482177459915E-2</v>
      </c>
      <c r="AA64" s="75">
        <v>1.1579599193887263E-2</v>
      </c>
      <c r="AB64" s="75">
        <v>4.6503667589136927E-3</v>
      </c>
      <c r="AC64" s="75">
        <v>-2.2672372632792318E-3</v>
      </c>
      <c r="AD64" s="75">
        <v>-1.509835141040161E-2</v>
      </c>
    </row>
    <row r="65" spans="1:63" x14ac:dyDescent="0.45">
      <c r="A65" s="30" t="s">
        <v>47</v>
      </c>
      <c r="B65" s="70" t="s">
        <v>81</v>
      </c>
      <c r="C65" s="86" t="s">
        <v>41</v>
      </c>
      <c r="D65" s="77" t="s">
        <v>42</v>
      </c>
      <c r="E65" s="86" t="s">
        <v>8</v>
      </c>
      <c r="F65" s="92">
        <v>1.7359690000000001</v>
      </c>
      <c r="G65" s="92">
        <v>0.98715200000000003</v>
      </c>
      <c r="H65" s="92">
        <v>0.11666700000000001</v>
      </c>
      <c r="I65" s="92">
        <v>-1.623766</v>
      </c>
      <c r="J65" s="92">
        <v>-5.0349620000000002</v>
      </c>
      <c r="K65" s="92">
        <v>-0.228464</v>
      </c>
      <c r="L65" s="92">
        <v>1.637691</v>
      </c>
      <c r="M65" s="92">
        <v>1.9751209999999999</v>
      </c>
      <c r="N65" s="92">
        <v>1.7907949999999999</v>
      </c>
      <c r="O65" s="92">
        <v>5.7503460000000004</v>
      </c>
      <c r="P65" s="92">
        <v>2.597315</v>
      </c>
      <c r="Q65" s="92">
        <v>0.70666799999999996</v>
      </c>
      <c r="R65" s="48"/>
      <c r="S65" s="75">
        <v>3.2162267465525453E-2</v>
      </c>
      <c r="T65" s="75">
        <v>1.7130659631185621E-2</v>
      </c>
      <c r="U65" s="75">
        <v>2.1560823868266503E-3</v>
      </c>
      <c r="V65" s="75">
        <v>-2.8106850920931476E-2</v>
      </c>
      <c r="W65" s="75">
        <v>-7.8752184353388544E-2</v>
      </c>
      <c r="X65" s="75">
        <v>-3.2032480248513628E-3</v>
      </c>
      <c r="Y65" s="75">
        <v>2.0996923562624024E-2</v>
      </c>
      <c r="Z65" s="75">
        <v>2.4172442863670329E-2</v>
      </c>
      <c r="AA65" s="75">
        <v>2.2887999419541945E-2</v>
      </c>
      <c r="AB65" s="75">
        <v>7.1912993764768243E-2</v>
      </c>
      <c r="AC65" s="75">
        <v>3.089192952674915E-2</v>
      </c>
      <c r="AD65" s="75">
        <v>8.6537962752922838E-3</v>
      </c>
      <c r="BI65"/>
      <c r="BJ65"/>
      <c r="BK65"/>
    </row>
    <row r="66" spans="1:63" s="7" customFormat="1" x14ac:dyDescent="0.45">
      <c r="A66" s="80" t="s">
        <v>43</v>
      </c>
      <c r="B66" s="80"/>
      <c r="C66" s="88"/>
      <c r="D66" s="18"/>
      <c r="E66" s="18"/>
      <c r="F66" s="94">
        <v>92.891160999999997</v>
      </c>
      <c r="G66" s="94">
        <v>399.66628200000002</v>
      </c>
      <c r="H66" s="94">
        <v>636.03515800000002</v>
      </c>
      <c r="I66" s="94">
        <v>1676.5034840000001</v>
      </c>
      <c r="J66" s="94">
        <v>783.10628499999996</v>
      </c>
      <c r="K66" s="94">
        <v>705.24638000000004</v>
      </c>
      <c r="L66" s="94">
        <v>109.284436</v>
      </c>
      <c r="M66" s="94">
        <v>355.81730399999998</v>
      </c>
      <c r="N66" s="94">
        <v>89.606059000000002</v>
      </c>
      <c r="O66" s="94">
        <v>933.12998000000005</v>
      </c>
      <c r="P66" s="94">
        <v>974.59665199999995</v>
      </c>
      <c r="Q66" s="95" t="s">
        <v>62</v>
      </c>
      <c r="R66" s="34"/>
      <c r="S66" s="84">
        <v>1.0326508511023671E-2</v>
      </c>
      <c r="T66" s="84">
        <v>3.6531889257231935E-2</v>
      </c>
      <c r="U66" s="84">
        <v>4.1587046771143603E-2</v>
      </c>
      <c r="V66" s="84">
        <v>6.9017872142579567E-2</v>
      </c>
      <c r="W66" s="84">
        <v>2.8831969436349508E-2</v>
      </c>
      <c r="X66" s="84">
        <v>2.353613881394901E-2</v>
      </c>
      <c r="Y66" s="84">
        <v>3.7634014922448278E-3</v>
      </c>
      <c r="Z66" s="84">
        <v>1.1838353288776762E-2</v>
      </c>
      <c r="AA66" s="84">
        <v>2.819415282911721E-3</v>
      </c>
      <c r="AB66" s="90">
        <v>2.6074797747718793E-2</v>
      </c>
      <c r="AC66" s="84">
        <v>2.6547703818384751E-2</v>
      </c>
      <c r="AD66" s="90" t="s">
        <v>62</v>
      </c>
    </row>
    <row r="67" spans="1:63" x14ac:dyDescent="0.45">
      <c r="BI67"/>
      <c r="BJ67"/>
      <c r="BK67"/>
    </row>
    <row r="68" spans="1:63" s="7" customFormat="1" ht="18" x14ac:dyDescent="0.55000000000000004">
      <c r="A68" s="22" t="s">
        <v>70</v>
      </c>
      <c r="B68" s="15"/>
      <c r="C68" s="42"/>
      <c r="D68" s="15"/>
      <c r="E68" s="15"/>
      <c r="F68" s="96">
        <f>COUNTIF(F49:F65,"&lt;0")</f>
        <v>4</v>
      </c>
      <c r="G68" s="96">
        <f t="shared" ref="G68:Q68" si="39">COUNTIF(G49:G65,"&lt;0")</f>
        <v>1</v>
      </c>
      <c r="H68" s="96">
        <f t="shared" si="39"/>
        <v>2</v>
      </c>
      <c r="I68" s="96">
        <f t="shared" si="39"/>
        <v>1</v>
      </c>
      <c r="J68" s="96">
        <f t="shared" si="39"/>
        <v>2</v>
      </c>
      <c r="K68" s="96">
        <f t="shared" si="39"/>
        <v>2</v>
      </c>
      <c r="L68" s="96">
        <f t="shared" si="39"/>
        <v>4</v>
      </c>
      <c r="M68" s="96">
        <f t="shared" si="39"/>
        <v>6</v>
      </c>
      <c r="N68" s="96">
        <f t="shared" si="39"/>
        <v>6</v>
      </c>
      <c r="O68" s="96">
        <f t="shared" si="39"/>
        <v>2</v>
      </c>
      <c r="P68" s="96">
        <f t="shared" si="39"/>
        <v>2</v>
      </c>
      <c r="Q68" s="96">
        <f t="shared" si="39"/>
        <v>1</v>
      </c>
      <c r="R68" s="97"/>
      <c r="T68" s="98"/>
      <c r="U68" s="98"/>
      <c r="V68" s="98"/>
      <c r="W68" s="98"/>
      <c r="X68" s="98"/>
      <c r="Y68" s="98"/>
      <c r="Z68" s="98"/>
      <c r="AA68" s="98"/>
      <c r="AB68" s="98"/>
      <c r="AC68" s="98"/>
      <c r="AF68"/>
      <c r="AG68"/>
      <c r="AH68"/>
      <c r="AI68"/>
      <c r="AJ68"/>
      <c r="AK68"/>
      <c r="AL68"/>
      <c r="AM68"/>
      <c r="AN68"/>
      <c r="AO68"/>
      <c r="AP68"/>
      <c r="AQ68"/>
    </row>
    <row r="69" spans="1:63" s="7" customFormat="1" ht="18" x14ac:dyDescent="0.55000000000000004">
      <c r="A69" s="24"/>
      <c r="B69" s="8"/>
      <c r="C69" s="44"/>
      <c r="D69" s="8"/>
      <c r="E69" s="8"/>
      <c r="F69" s="25"/>
      <c r="G69" s="25"/>
      <c r="H69" s="25"/>
      <c r="I69" s="25"/>
      <c r="J69" s="25"/>
      <c r="K69" s="25"/>
      <c r="L69" s="25"/>
      <c r="M69" s="25"/>
      <c r="N69" s="25"/>
      <c r="O69" s="26"/>
      <c r="T69" s="9"/>
      <c r="U69" s="9"/>
      <c r="V69" s="9"/>
      <c r="W69" s="9"/>
      <c r="X69" s="9"/>
      <c r="Y69" s="9"/>
      <c r="Z69" s="9"/>
      <c r="AA69" s="9"/>
      <c r="AB69" s="9"/>
      <c r="AC69" s="9"/>
      <c r="BI69" s="21"/>
      <c r="BJ69" s="21"/>
      <c r="BK69" s="21"/>
    </row>
    <row r="70" spans="1:63" s="7" customFormat="1" ht="18" x14ac:dyDescent="0.55000000000000004">
      <c r="A70" s="22" t="s">
        <v>73</v>
      </c>
      <c r="B70" s="15"/>
      <c r="C70" s="42"/>
      <c r="D70" s="15"/>
      <c r="E70" s="15"/>
      <c r="F70" s="10" t="s">
        <v>98</v>
      </c>
      <c r="G70" s="16"/>
      <c r="H70" s="16"/>
      <c r="I70" s="16"/>
      <c r="J70" s="16"/>
      <c r="K70" s="16"/>
      <c r="L70" s="16"/>
      <c r="M70" s="16"/>
      <c r="N70" s="16"/>
      <c r="O70" s="23"/>
      <c r="P70" s="19"/>
      <c r="Q70" s="19"/>
      <c r="R70" s="19"/>
      <c r="S70" s="19"/>
      <c r="T70" s="10" t="s">
        <v>87</v>
      </c>
      <c r="U70" s="27"/>
      <c r="V70" s="27"/>
      <c r="W70" s="27"/>
      <c r="X70" s="27"/>
      <c r="Y70" s="27"/>
      <c r="Z70" s="27"/>
      <c r="AA70" s="27"/>
      <c r="AB70" s="27"/>
      <c r="AC70" s="27"/>
      <c r="AD70" s="27"/>
      <c r="AE70" s="19"/>
      <c r="AF70" s="19"/>
      <c r="AG70" s="19"/>
      <c r="AH70" s="19"/>
      <c r="BI70" s="21"/>
      <c r="BJ70" s="21"/>
      <c r="BK70" s="21"/>
    </row>
    <row r="71" spans="1:63" s="7" customFormat="1" ht="52.15" customHeight="1" x14ac:dyDescent="0.45">
      <c r="A71" s="3" t="s">
        <v>1</v>
      </c>
      <c r="B71" s="3" t="s">
        <v>2</v>
      </c>
      <c r="C71" s="38" t="s">
        <v>100</v>
      </c>
      <c r="D71" s="3" t="s">
        <v>3</v>
      </c>
      <c r="E71" s="4" t="s">
        <v>4</v>
      </c>
      <c r="F71" s="38">
        <v>2012</v>
      </c>
      <c r="G71" s="38">
        <v>2013</v>
      </c>
      <c r="H71" s="38">
        <v>2014</v>
      </c>
      <c r="I71" s="38">
        <v>2015</v>
      </c>
      <c r="J71" s="38">
        <v>2016</v>
      </c>
      <c r="K71" s="38">
        <v>2017</v>
      </c>
      <c r="L71" s="38">
        <v>2018</v>
      </c>
      <c r="M71" s="38">
        <v>2019</v>
      </c>
      <c r="N71" s="38">
        <v>2020</v>
      </c>
      <c r="O71" s="38">
        <v>2021</v>
      </c>
      <c r="P71" s="38">
        <v>2022</v>
      </c>
      <c r="Q71" s="38">
        <v>2023</v>
      </c>
      <c r="R71" s="47"/>
      <c r="S71" s="47"/>
      <c r="T71" s="38">
        <v>2013</v>
      </c>
      <c r="U71" s="38">
        <v>2014</v>
      </c>
      <c r="V71" s="38">
        <v>2015</v>
      </c>
      <c r="W71" s="38">
        <v>2016</v>
      </c>
      <c r="X71" s="38">
        <v>2017</v>
      </c>
      <c r="Y71" s="38">
        <v>2018</v>
      </c>
      <c r="Z71" s="38">
        <v>2019</v>
      </c>
      <c r="AA71" s="38">
        <v>2020</v>
      </c>
      <c r="AB71" s="38">
        <v>2021</v>
      </c>
      <c r="AC71" s="38">
        <v>2022</v>
      </c>
      <c r="AD71" s="38">
        <v>2023</v>
      </c>
      <c r="AE71" s="39" t="s">
        <v>82</v>
      </c>
      <c r="AF71" s="39" t="s">
        <v>85</v>
      </c>
      <c r="AG71" s="39" t="s">
        <v>94</v>
      </c>
      <c r="AH71" s="39" t="s">
        <v>86</v>
      </c>
    </row>
    <row r="72" spans="1:63" s="7" customFormat="1" x14ac:dyDescent="0.45">
      <c r="A72" s="30" t="s">
        <v>57</v>
      </c>
      <c r="B72" s="70" t="s">
        <v>5</v>
      </c>
      <c r="C72" s="86" t="s">
        <v>6</v>
      </c>
      <c r="D72" s="77" t="s">
        <v>7</v>
      </c>
      <c r="E72" s="86" t="s">
        <v>8</v>
      </c>
      <c r="F72" s="99">
        <v>352.21158500000001</v>
      </c>
      <c r="G72" s="99">
        <v>420.77762000000001</v>
      </c>
      <c r="H72" s="99">
        <v>583.56427799999994</v>
      </c>
      <c r="I72" s="99">
        <v>627.84234100000003</v>
      </c>
      <c r="J72" s="99">
        <v>716.99359400000003</v>
      </c>
      <c r="K72" s="99">
        <v>776.65397800000005</v>
      </c>
      <c r="L72" s="99">
        <v>839.38185499999997</v>
      </c>
      <c r="M72" s="99">
        <v>884.15247299999999</v>
      </c>
      <c r="N72" s="99">
        <v>881.73981500000002</v>
      </c>
      <c r="O72" s="99">
        <v>1023.060108</v>
      </c>
      <c r="P72" s="99">
        <v>1098.0994189999999</v>
      </c>
      <c r="Q72" s="99">
        <v>1291.4196199999999</v>
      </c>
      <c r="R72" s="48"/>
      <c r="S72" s="48"/>
      <c r="T72" s="75">
        <f>(G72-F72)/F72</f>
        <v>0.19467285552234176</v>
      </c>
      <c r="U72" s="75">
        <f t="shared" ref="U72:AD87" si="40">(H72-G72)/G72</f>
        <v>0.38687099850985401</v>
      </c>
      <c r="V72" s="75">
        <f>(I72-H72)/H72</f>
        <v>7.5875211470706388E-2</v>
      </c>
      <c r="W72" s="75">
        <f t="shared" si="40"/>
        <v>0.14199624201515901</v>
      </c>
      <c r="X72" s="75">
        <f t="shared" si="40"/>
        <v>8.320908931300719E-2</v>
      </c>
      <c r="Y72" s="75">
        <f t="shared" si="40"/>
        <v>8.0766826381979739E-2</v>
      </c>
      <c r="Z72" s="75">
        <f t="shared" si="40"/>
        <v>5.3337605207108049E-2</v>
      </c>
      <c r="AA72" s="75">
        <f t="shared" si="40"/>
        <v>-2.7287804690673133E-3</v>
      </c>
      <c r="AB72" s="75">
        <f t="shared" si="40"/>
        <v>0.160274369599608</v>
      </c>
      <c r="AC72" s="75">
        <f>(P72-O72)/O72</f>
        <v>7.3347900493056742E-2</v>
      </c>
      <c r="AD72" s="75">
        <f t="shared" si="40"/>
        <v>0.17604981630538502</v>
      </c>
      <c r="AE72" s="79">
        <f>(P72-F72)/F72</f>
        <v>2.117726576199928</v>
      </c>
      <c r="AF72" s="79">
        <f>(Q72-F72)/F72</f>
        <v>2.6666017672303419</v>
      </c>
      <c r="AG72" s="79">
        <f>(P72/F72)^0.1-1</f>
        <v>0.12042761043650652</v>
      </c>
      <c r="AH72" s="75">
        <f>(Q72/F72)^(1/11)-1</f>
        <v>0.12537355094923841</v>
      </c>
    </row>
    <row r="73" spans="1:63" s="7" customFormat="1" x14ac:dyDescent="0.45">
      <c r="A73" s="30" t="s">
        <v>9</v>
      </c>
      <c r="B73" s="70" t="s">
        <v>10</v>
      </c>
      <c r="C73" s="86" t="s">
        <v>11</v>
      </c>
      <c r="D73" s="77" t="s">
        <v>12</v>
      </c>
      <c r="E73" s="86" t="s">
        <v>8</v>
      </c>
      <c r="F73" s="100">
        <v>1396.208601</v>
      </c>
      <c r="G73" s="100">
        <v>1606.7577080000001</v>
      </c>
      <c r="H73" s="100">
        <v>1638.1830629999999</v>
      </c>
      <c r="I73" s="100">
        <v>2801.1581449999999</v>
      </c>
      <c r="J73" s="100">
        <v>3037.9110460000002</v>
      </c>
      <c r="K73" s="100">
        <v>3400.6770620000002</v>
      </c>
      <c r="L73" s="100">
        <v>3292.3232050000001</v>
      </c>
      <c r="M73" s="100">
        <v>3216.6735269999999</v>
      </c>
      <c r="N73" s="100">
        <v>3644.4184300000002</v>
      </c>
      <c r="O73" s="101">
        <v>3729.4691130000001</v>
      </c>
      <c r="P73" s="101">
        <v>3945.8486440000001</v>
      </c>
      <c r="Q73" s="101">
        <v>3862.1959689999999</v>
      </c>
      <c r="R73" s="48"/>
      <c r="S73" s="48"/>
      <c r="T73" s="75">
        <f t="shared" ref="T73:T89" si="41">(G73-F73)/F73</f>
        <v>0.1508006087694915</v>
      </c>
      <c r="U73" s="75">
        <f t="shared" si="40"/>
        <v>1.9558241322592648E-2</v>
      </c>
      <c r="V73" s="75">
        <f t="shared" si="40"/>
        <v>0.70991765710863042</v>
      </c>
      <c r="W73" s="75">
        <f t="shared" si="40"/>
        <v>8.4519648211436593E-2</v>
      </c>
      <c r="X73" s="75">
        <f t="shared" si="40"/>
        <v>0.11941298165318301</v>
      </c>
      <c r="Y73" s="75">
        <f t="shared" si="40"/>
        <v>-3.1862436516178691E-2</v>
      </c>
      <c r="Z73" s="75">
        <f t="shared" si="40"/>
        <v>-2.2977597668756285E-2</v>
      </c>
      <c r="AA73" s="75">
        <f t="shared" si="40"/>
        <v>0.13297740644476672</v>
      </c>
      <c r="AB73" s="75">
        <f t="shared" si="40"/>
        <v>2.333724423624977E-2</v>
      </c>
      <c r="AC73" s="75">
        <f t="shared" si="40"/>
        <v>5.8018855886419571E-2</v>
      </c>
      <c r="AD73" s="75">
        <f t="shared" si="40"/>
        <v>-2.1200173282672995E-2</v>
      </c>
      <c r="AE73" s="79">
        <f t="shared" ref="AE73:AE89" si="42">(P73-F73)/F73</f>
        <v>1.8261168432667465</v>
      </c>
      <c r="AF73" s="79">
        <f t="shared" ref="AF73:AF88" si="43">(Q73-F73)/F73</f>
        <v>1.7662026764724106</v>
      </c>
      <c r="AG73" s="79">
        <f t="shared" ref="AG73:AG89" si="44">(P73/F73)^0.1-1</f>
        <v>0.10947880823261125</v>
      </c>
      <c r="AH73" s="75">
        <f t="shared" ref="AH73:AH88" si="45">(Q73/F73)^(1/11)-1</f>
        <v>9.6910698914047577E-2</v>
      </c>
    </row>
    <row r="74" spans="1:63" s="7" customFormat="1" x14ac:dyDescent="0.45">
      <c r="A74" s="30" t="s">
        <v>13</v>
      </c>
      <c r="B74" s="70" t="s">
        <v>14</v>
      </c>
      <c r="C74" s="86" t="s">
        <v>6</v>
      </c>
      <c r="D74" s="77" t="s">
        <v>15</v>
      </c>
      <c r="E74" s="86" t="s">
        <v>8</v>
      </c>
      <c r="F74" s="100">
        <v>321.17929600000002</v>
      </c>
      <c r="G74" s="100">
        <v>408.37329899999997</v>
      </c>
      <c r="H74" s="100">
        <v>512.48855300000002</v>
      </c>
      <c r="I74" s="100">
        <v>928.13099899999997</v>
      </c>
      <c r="J74" s="100">
        <v>999.03673500000002</v>
      </c>
      <c r="K74" s="100">
        <v>970.25762799999995</v>
      </c>
      <c r="L74" s="100">
        <v>1005.725407</v>
      </c>
      <c r="M74" s="100">
        <v>995.823262</v>
      </c>
      <c r="N74" s="100">
        <v>1165.7216490000001</v>
      </c>
      <c r="O74" s="101">
        <v>1254.39266</v>
      </c>
      <c r="P74" s="101">
        <v>1294.401756</v>
      </c>
      <c r="Q74" s="101">
        <v>1393.1753349999999</v>
      </c>
      <c r="R74" s="48"/>
      <c r="S74" s="48"/>
      <c r="T74" s="75">
        <f t="shared" si="41"/>
        <v>0.27148077128857007</v>
      </c>
      <c r="U74" s="75">
        <f t="shared" si="40"/>
        <v>0.25495117887225055</v>
      </c>
      <c r="V74" s="75">
        <f t="shared" si="40"/>
        <v>0.81102776553137945</v>
      </c>
      <c r="W74" s="75">
        <f t="shared" si="40"/>
        <v>7.6396258800100744E-2</v>
      </c>
      <c r="X74" s="75">
        <f t="shared" si="40"/>
        <v>-2.880685563579408E-2</v>
      </c>
      <c r="Y74" s="75">
        <f t="shared" si="40"/>
        <v>3.6555011758176111E-2</v>
      </c>
      <c r="Z74" s="75">
        <f t="shared" si="40"/>
        <v>-9.845773936980811E-3</v>
      </c>
      <c r="AA74" s="75">
        <f t="shared" si="40"/>
        <v>0.17061098438168446</v>
      </c>
      <c r="AB74" s="75">
        <f t="shared" si="40"/>
        <v>7.6065337789741866E-2</v>
      </c>
      <c r="AC74" s="75">
        <f t="shared" si="40"/>
        <v>3.1895193009181033E-2</v>
      </c>
      <c r="AD74" s="75">
        <f t="shared" si="40"/>
        <v>7.6308285694260083E-2</v>
      </c>
      <c r="AE74" s="79">
        <f t="shared" si="42"/>
        <v>3.0301531640445463</v>
      </c>
      <c r="AF74" s="79">
        <f t="shared" si="43"/>
        <v>3.3376872430780837</v>
      </c>
      <c r="AG74" s="79">
        <f t="shared" si="44"/>
        <v>0.1495613537849052</v>
      </c>
      <c r="AH74" s="75">
        <f t="shared" si="45"/>
        <v>0.14270089316566681</v>
      </c>
    </row>
    <row r="75" spans="1:63" s="7" customFormat="1" ht="28.5" x14ac:dyDescent="0.45">
      <c r="A75" s="30" t="s">
        <v>77</v>
      </c>
      <c r="B75" s="70" t="s">
        <v>16</v>
      </c>
      <c r="C75" s="86" t="s">
        <v>11</v>
      </c>
      <c r="D75" s="76" t="s">
        <v>65</v>
      </c>
      <c r="E75" s="86" t="s">
        <v>8</v>
      </c>
      <c r="F75" s="100">
        <v>305.84249799999998</v>
      </c>
      <c r="G75" s="100">
        <v>308.02382899999998</v>
      </c>
      <c r="H75" s="100">
        <v>346.76483899999999</v>
      </c>
      <c r="I75" s="100">
        <v>496.61350199999998</v>
      </c>
      <c r="J75" s="100">
        <v>552.33485099999996</v>
      </c>
      <c r="K75" s="100">
        <v>548.59772199999998</v>
      </c>
      <c r="L75" s="100">
        <v>617.74804700000004</v>
      </c>
      <c r="M75" s="100">
        <v>756.62589000000003</v>
      </c>
      <c r="N75" s="100">
        <v>868.73813700000005</v>
      </c>
      <c r="O75" s="101">
        <v>957.79981099999998</v>
      </c>
      <c r="P75" s="101">
        <v>1038.3094060000001</v>
      </c>
      <c r="Q75" s="101">
        <v>1017.4884499999999</v>
      </c>
      <c r="R75" s="48"/>
      <c r="S75" s="48"/>
      <c r="T75" s="75">
        <f t="shared" si="41"/>
        <v>7.1322037135597826E-3</v>
      </c>
      <c r="U75" s="75">
        <f t="shared" si="40"/>
        <v>0.12577276935285425</v>
      </c>
      <c r="V75" s="75">
        <f t="shared" si="40"/>
        <v>0.43213338305040783</v>
      </c>
      <c r="W75" s="75">
        <f t="shared" si="40"/>
        <v>0.11220264607304209</v>
      </c>
      <c r="X75" s="75">
        <f t="shared" si="40"/>
        <v>-6.7660568461937994E-3</v>
      </c>
      <c r="Y75" s="75">
        <f t="shared" si="40"/>
        <v>0.12604923831601339</v>
      </c>
      <c r="Z75" s="75">
        <f t="shared" si="40"/>
        <v>0.22481308305941108</v>
      </c>
      <c r="AA75" s="75">
        <f t="shared" si="40"/>
        <v>0.14817395027283567</v>
      </c>
      <c r="AB75" s="75">
        <f t="shared" si="40"/>
        <v>0.1025184347351841</v>
      </c>
      <c r="AC75" s="75">
        <f t="shared" si="40"/>
        <v>8.4056808192458601E-2</v>
      </c>
      <c r="AD75" s="75">
        <f t="shared" si="40"/>
        <v>-2.0052747167350747E-2</v>
      </c>
      <c r="AE75" s="79">
        <f t="shared" si="42"/>
        <v>2.3949153985787812</v>
      </c>
      <c r="AF75" s="79">
        <f t="shared" si="43"/>
        <v>2.3268380184365354</v>
      </c>
      <c r="AG75" s="79">
        <f t="shared" si="44"/>
        <v>0.13001158414595615</v>
      </c>
      <c r="AH75" s="75">
        <f t="shared" si="45"/>
        <v>0.11546878926197857</v>
      </c>
    </row>
    <row r="76" spans="1:63" s="7" customFormat="1" ht="28.5" x14ac:dyDescent="0.45">
      <c r="A76" s="30" t="s">
        <v>60</v>
      </c>
      <c r="B76" s="70" t="s">
        <v>76</v>
      </c>
      <c r="C76" s="86" t="s">
        <v>11</v>
      </c>
      <c r="D76" s="72" t="s">
        <v>66</v>
      </c>
      <c r="E76" s="86" t="s">
        <v>68</v>
      </c>
      <c r="F76" s="100">
        <v>535.40977699999996</v>
      </c>
      <c r="G76" s="100">
        <v>523.200784</v>
      </c>
      <c r="H76" s="100">
        <v>658.74648000000002</v>
      </c>
      <c r="I76" s="100">
        <v>820.290752</v>
      </c>
      <c r="J76" s="100">
        <v>939.62241800000004</v>
      </c>
      <c r="K76" s="100">
        <v>1033.041543</v>
      </c>
      <c r="L76" s="100">
        <v>1151.450165</v>
      </c>
      <c r="M76" s="100">
        <v>1230.31077</v>
      </c>
      <c r="N76" s="100">
        <v>1232.130915</v>
      </c>
      <c r="O76" s="101">
        <v>1360.893926</v>
      </c>
      <c r="P76" s="101">
        <v>1358.8760319999999</v>
      </c>
      <c r="Q76" s="79" t="s">
        <v>62</v>
      </c>
      <c r="R76" s="48"/>
      <c r="S76" s="48"/>
      <c r="T76" s="75">
        <f t="shared" si="41"/>
        <v>-2.2803081909354012E-2</v>
      </c>
      <c r="U76" s="75">
        <f t="shared" si="40"/>
        <v>0.25907013166861009</v>
      </c>
      <c r="V76" s="75">
        <f t="shared" si="40"/>
        <v>0.24522980676875872</v>
      </c>
      <c r="W76" s="75">
        <f t="shared" si="40"/>
        <v>0.14547484012107947</v>
      </c>
      <c r="X76" s="75">
        <f t="shared" si="40"/>
        <v>9.9421983991020535E-2</v>
      </c>
      <c r="Y76" s="75">
        <f t="shared" si="40"/>
        <v>0.1146213555518163</v>
      </c>
      <c r="Z76" s="75">
        <f t="shared" si="40"/>
        <v>6.8488074774821092E-2</v>
      </c>
      <c r="AA76" s="75">
        <f t="shared" si="40"/>
        <v>1.4794188951137209E-3</v>
      </c>
      <c r="AB76" s="75">
        <f t="shared" si="40"/>
        <v>0.10450432614946603</v>
      </c>
      <c r="AC76" s="75">
        <f t="shared" si="40"/>
        <v>-1.4827709650605564E-3</v>
      </c>
      <c r="AD76" s="79" t="s">
        <v>62</v>
      </c>
      <c r="AE76" s="79">
        <f t="shared" si="42"/>
        <v>1.5380112399404315</v>
      </c>
      <c r="AF76" s="79" t="s">
        <v>62</v>
      </c>
      <c r="AG76" s="79">
        <f t="shared" si="44"/>
        <v>9.7613283021331876E-2</v>
      </c>
      <c r="AH76" s="79" t="s">
        <v>62</v>
      </c>
    </row>
    <row r="77" spans="1:63" s="7" customFormat="1" x14ac:dyDescent="0.45">
      <c r="A77" s="30" t="s">
        <v>17</v>
      </c>
      <c r="B77" s="70" t="s">
        <v>18</v>
      </c>
      <c r="C77" s="86" t="s">
        <v>6</v>
      </c>
      <c r="D77" s="102" t="s">
        <v>19</v>
      </c>
      <c r="E77" s="86" t="s">
        <v>8</v>
      </c>
      <c r="F77" s="100">
        <v>312.44592699999998</v>
      </c>
      <c r="G77" s="100">
        <v>380.65064799999999</v>
      </c>
      <c r="H77" s="100">
        <v>405.46067699999998</v>
      </c>
      <c r="I77" s="100">
        <v>648.13224100000002</v>
      </c>
      <c r="J77" s="100">
        <v>708.97117600000001</v>
      </c>
      <c r="K77" s="100">
        <v>841.794307</v>
      </c>
      <c r="L77" s="100">
        <v>884.96745999999996</v>
      </c>
      <c r="M77" s="100">
        <v>909.06749400000001</v>
      </c>
      <c r="N77" s="100">
        <v>937.74325899999997</v>
      </c>
      <c r="O77" s="101">
        <v>1125.1084510000001</v>
      </c>
      <c r="P77" s="101">
        <v>1191.014574</v>
      </c>
      <c r="Q77" s="101">
        <v>1496.507625</v>
      </c>
      <c r="R77" s="48"/>
      <c r="S77" s="48"/>
      <c r="T77" s="75">
        <f t="shared" si="41"/>
        <v>0.21829287920274285</v>
      </c>
      <c r="U77" s="75">
        <f t="shared" si="40"/>
        <v>6.5177950255321748E-2</v>
      </c>
      <c r="V77" s="75">
        <f t="shared" si="40"/>
        <v>0.59850825928552387</v>
      </c>
      <c r="W77" s="75">
        <f t="shared" si="40"/>
        <v>9.3868089182127246E-2</v>
      </c>
      <c r="X77" s="75">
        <f t="shared" si="40"/>
        <v>0.18734630616351036</v>
      </c>
      <c r="Y77" s="75">
        <f t="shared" si="40"/>
        <v>5.1287057468778957E-2</v>
      </c>
      <c r="Z77" s="75">
        <f t="shared" si="40"/>
        <v>2.723267813711484E-2</v>
      </c>
      <c r="AA77" s="75">
        <f t="shared" si="40"/>
        <v>3.15441539701561E-2</v>
      </c>
      <c r="AB77" s="75">
        <f t="shared" si="40"/>
        <v>0.19980436031052301</v>
      </c>
      <c r="AC77" s="75">
        <f t="shared" si="40"/>
        <v>5.8577573514288689E-2</v>
      </c>
      <c r="AD77" s="75">
        <f t="shared" si="40"/>
        <v>0.25649816355647709</v>
      </c>
      <c r="AE77" s="79">
        <f t="shared" si="42"/>
        <v>2.8119062246569153</v>
      </c>
      <c r="AF77" s="79">
        <f t="shared" si="43"/>
        <v>3.7896531709309178</v>
      </c>
      <c r="AG77" s="79">
        <f t="shared" si="44"/>
        <v>0.14317895492392396</v>
      </c>
      <c r="AH77" s="75">
        <f t="shared" si="45"/>
        <v>0.15304385128348352</v>
      </c>
    </row>
    <row r="78" spans="1:63" s="7" customFormat="1" x14ac:dyDescent="0.45">
      <c r="A78" s="77" t="s">
        <v>20</v>
      </c>
      <c r="B78" s="70" t="s">
        <v>21</v>
      </c>
      <c r="C78" s="86" t="s">
        <v>6</v>
      </c>
      <c r="D78" s="102" t="s">
        <v>22</v>
      </c>
      <c r="E78" s="86" t="s">
        <v>8</v>
      </c>
      <c r="F78" s="100">
        <v>188.61062999999999</v>
      </c>
      <c r="G78" s="100">
        <v>279.51386500000001</v>
      </c>
      <c r="H78" s="100">
        <v>439.527308</v>
      </c>
      <c r="I78" s="100">
        <v>622.71600799999999</v>
      </c>
      <c r="J78" s="100">
        <v>861.78361399999994</v>
      </c>
      <c r="K78" s="100">
        <v>891.29936599999996</v>
      </c>
      <c r="L78" s="100">
        <v>937.84565499999997</v>
      </c>
      <c r="M78" s="100">
        <v>992.965239</v>
      </c>
      <c r="N78" s="100">
        <v>1075.970566</v>
      </c>
      <c r="O78" s="101">
        <v>1123.6721199999999</v>
      </c>
      <c r="P78" s="101">
        <v>1111.3260479999999</v>
      </c>
      <c r="Q78" s="101">
        <v>1147.0024000000001</v>
      </c>
      <c r="R78" s="48"/>
      <c r="S78" s="48"/>
      <c r="T78" s="75">
        <f t="shared" si="41"/>
        <v>0.48196241643432308</v>
      </c>
      <c r="U78" s="75">
        <f t="shared" si="40"/>
        <v>0.5724705033862989</v>
      </c>
      <c r="V78" s="75">
        <f t="shared" si="40"/>
        <v>0.41678570743094756</v>
      </c>
      <c r="W78" s="75">
        <f t="shared" si="40"/>
        <v>0.38391112951764678</v>
      </c>
      <c r="X78" s="75">
        <f t="shared" si="40"/>
        <v>3.4249609206424322E-2</v>
      </c>
      <c r="Y78" s="75">
        <f t="shared" si="40"/>
        <v>5.2222957600533068E-2</v>
      </c>
      <c r="Z78" s="75">
        <f t="shared" si="40"/>
        <v>5.8772553571195076E-2</v>
      </c>
      <c r="AA78" s="75">
        <f t="shared" si="40"/>
        <v>8.3593386495174143E-2</v>
      </c>
      <c r="AB78" s="75">
        <f t="shared" si="40"/>
        <v>4.4333512000550385E-2</v>
      </c>
      <c r="AC78" s="75">
        <f t="shared" si="40"/>
        <v>-1.0987254894248021E-2</v>
      </c>
      <c r="AD78" s="75">
        <f t="shared" si="40"/>
        <v>3.2102506788358999E-2</v>
      </c>
      <c r="AE78" s="79">
        <f t="shared" si="42"/>
        <v>4.8921708071278909</v>
      </c>
      <c r="AF78" s="79">
        <f t="shared" si="43"/>
        <v>5.0813242604618845</v>
      </c>
      <c r="AG78" s="79">
        <f t="shared" si="44"/>
        <v>0.19406380167905435</v>
      </c>
      <c r="AH78" s="75">
        <f t="shared" si="45"/>
        <v>0.17834526249482385</v>
      </c>
    </row>
    <row r="79" spans="1:63" s="7" customFormat="1" x14ac:dyDescent="0.45">
      <c r="A79" s="77" t="s">
        <v>23</v>
      </c>
      <c r="B79" s="70" t="s">
        <v>24</v>
      </c>
      <c r="C79" s="86" t="s">
        <v>11</v>
      </c>
      <c r="D79" s="102" t="s">
        <v>25</v>
      </c>
      <c r="E79" s="86" t="s">
        <v>68</v>
      </c>
      <c r="F79" s="100">
        <v>436.06226600000002</v>
      </c>
      <c r="G79" s="100">
        <v>416.06035900000001</v>
      </c>
      <c r="H79" s="100">
        <v>596.31230400000004</v>
      </c>
      <c r="I79" s="100">
        <v>737.39988300000005</v>
      </c>
      <c r="J79" s="100">
        <v>733.93175900000006</v>
      </c>
      <c r="K79" s="100">
        <v>764.43213900000001</v>
      </c>
      <c r="L79" s="100">
        <v>673.01390700000002</v>
      </c>
      <c r="M79" s="100">
        <v>703.72081500000002</v>
      </c>
      <c r="N79" s="100">
        <v>849.98213199999998</v>
      </c>
      <c r="O79" s="101">
        <v>983.52762800000005</v>
      </c>
      <c r="P79" s="101">
        <v>834.33184700000004</v>
      </c>
      <c r="Q79" s="79" t="s">
        <v>62</v>
      </c>
      <c r="R79" s="48"/>
      <c r="S79" s="48"/>
      <c r="T79" s="75">
        <f t="shared" si="41"/>
        <v>-4.5869382791309934E-2</v>
      </c>
      <c r="U79" s="75">
        <f t="shared" si="40"/>
        <v>0.43323508500842312</v>
      </c>
      <c r="V79" s="75">
        <f t="shared" si="40"/>
        <v>0.23660014736170862</v>
      </c>
      <c r="W79" s="75">
        <f t="shared" si="40"/>
        <v>-4.7031794823325038E-3</v>
      </c>
      <c r="X79" s="75">
        <f t="shared" si="40"/>
        <v>4.1557514886067147E-2</v>
      </c>
      <c r="Y79" s="75">
        <f t="shared" si="40"/>
        <v>-0.11958972855273944</v>
      </c>
      <c r="Z79" s="75">
        <f t="shared" si="40"/>
        <v>4.562596356571276E-2</v>
      </c>
      <c r="AA79" s="75">
        <f t="shared" si="40"/>
        <v>0.20783997557326758</v>
      </c>
      <c r="AB79" s="75">
        <f t="shared" si="40"/>
        <v>0.15711565099111999</v>
      </c>
      <c r="AC79" s="75">
        <f t="shared" si="40"/>
        <v>-0.15169455005894356</v>
      </c>
      <c r="AD79" s="79" t="s">
        <v>62</v>
      </c>
      <c r="AE79" s="79">
        <f t="shared" si="42"/>
        <v>0.9133319070538426</v>
      </c>
      <c r="AF79" s="79" t="s">
        <v>62</v>
      </c>
      <c r="AG79" s="79">
        <f t="shared" si="44"/>
        <v>6.7035900141665827E-2</v>
      </c>
      <c r="AH79" s="79" t="s">
        <v>62</v>
      </c>
    </row>
    <row r="80" spans="1:63" s="7" customFormat="1" ht="15.75" x14ac:dyDescent="0.45">
      <c r="A80" s="30" t="s">
        <v>58</v>
      </c>
      <c r="B80" s="70" t="s">
        <v>26</v>
      </c>
      <c r="C80" s="86" t="s">
        <v>6</v>
      </c>
      <c r="D80" s="72" t="s">
        <v>67</v>
      </c>
      <c r="E80" s="86" t="s">
        <v>114</v>
      </c>
      <c r="F80" s="100">
        <v>881.84155099999998</v>
      </c>
      <c r="G80" s="100">
        <v>1165.0334190000001</v>
      </c>
      <c r="H80" s="100">
        <v>1634.013479</v>
      </c>
      <c r="I80" s="100">
        <v>3270.4978630000001</v>
      </c>
      <c r="J80" s="100">
        <v>3762.883597</v>
      </c>
      <c r="K80" s="100">
        <v>4437.9773429999996</v>
      </c>
      <c r="L80" s="100">
        <v>4499.7982810000003</v>
      </c>
      <c r="M80" s="100">
        <v>4694.8218690000003</v>
      </c>
      <c r="N80" s="100">
        <v>5030.5167949999995</v>
      </c>
      <c r="O80" s="101">
        <v>5769.4213229999996</v>
      </c>
      <c r="P80" s="101">
        <v>5598.891455</v>
      </c>
      <c r="Q80" s="79" t="s">
        <v>62</v>
      </c>
      <c r="R80" s="48"/>
      <c r="S80" s="48"/>
      <c r="T80" s="75">
        <f t="shared" si="41"/>
        <v>0.32113690682738094</v>
      </c>
      <c r="U80" s="75">
        <f t="shared" si="40"/>
        <v>0.40254644403466666</v>
      </c>
      <c r="V80" s="75">
        <f t="shared" si="40"/>
        <v>1.0015121692885376</v>
      </c>
      <c r="W80" s="75">
        <f t="shared" si="40"/>
        <v>0.15055375500179619</v>
      </c>
      <c r="X80" s="75">
        <f t="shared" si="40"/>
        <v>0.17940861804447669</v>
      </c>
      <c r="Y80" s="75">
        <f t="shared" si="40"/>
        <v>1.3929980534378036E-2</v>
      </c>
      <c r="Z80" s="75">
        <f t="shared" si="40"/>
        <v>4.3340517912429509E-2</v>
      </c>
      <c r="AA80" s="75">
        <f t="shared" si="40"/>
        <v>7.1503229593565476E-2</v>
      </c>
      <c r="AB80" s="75">
        <f t="shared" si="40"/>
        <v>0.14688441726989604</v>
      </c>
      <c r="AC80" s="75">
        <f t="shared" si="40"/>
        <v>-2.9557534188078161E-2</v>
      </c>
      <c r="AD80" s="79" t="s">
        <v>62</v>
      </c>
      <c r="AE80" s="79">
        <f t="shared" si="42"/>
        <v>5.3490900929434657</v>
      </c>
      <c r="AF80" s="79" t="s">
        <v>62</v>
      </c>
      <c r="AG80" s="79">
        <f t="shared" si="44"/>
        <v>0.20301529507074823</v>
      </c>
      <c r="AH80" s="79" t="s">
        <v>62</v>
      </c>
    </row>
    <row r="81" spans="1:63" s="7" customFormat="1" x14ac:dyDescent="0.45">
      <c r="A81" s="30" t="s">
        <v>27</v>
      </c>
      <c r="B81" s="70" t="s">
        <v>28</v>
      </c>
      <c r="C81" s="86" t="s">
        <v>6</v>
      </c>
      <c r="D81" s="77" t="s">
        <v>29</v>
      </c>
      <c r="E81" s="86" t="s">
        <v>68</v>
      </c>
      <c r="F81" s="100">
        <v>222.04</v>
      </c>
      <c r="G81" s="100">
        <v>230.72399999999999</v>
      </c>
      <c r="H81" s="100">
        <v>381.86900000000003</v>
      </c>
      <c r="I81" s="100">
        <v>502.34</v>
      </c>
      <c r="J81" s="100">
        <v>560.81100000000004</v>
      </c>
      <c r="K81" s="100">
        <v>637.72799999999995</v>
      </c>
      <c r="L81" s="100">
        <v>654.95399999999995</v>
      </c>
      <c r="M81" s="100">
        <v>1021.748</v>
      </c>
      <c r="N81" s="100">
        <v>828.54100000000005</v>
      </c>
      <c r="O81" s="101">
        <v>1142.442</v>
      </c>
      <c r="P81" s="101">
        <v>1125.4880000000001</v>
      </c>
      <c r="Q81" s="79" t="s">
        <v>62</v>
      </c>
      <c r="R81" s="48"/>
      <c r="S81" s="48"/>
      <c r="T81" s="75">
        <f t="shared" si="41"/>
        <v>3.9110070257611235E-2</v>
      </c>
      <c r="U81" s="75">
        <f t="shared" si="40"/>
        <v>0.65509006431927341</v>
      </c>
      <c r="V81" s="75">
        <f t="shared" si="40"/>
        <v>0.31547729718830264</v>
      </c>
      <c r="W81" s="75">
        <f t="shared" si="40"/>
        <v>0.11639726081936549</v>
      </c>
      <c r="X81" s="75">
        <f t="shared" si="40"/>
        <v>0.13715315855074153</v>
      </c>
      <c r="Y81" s="75">
        <f t="shared" si="40"/>
        <v>2.7011515881378897E-2</v>
      </c>
      <c r="Z81" s="75">
        <f t="shared" si="40"/>
        <v>0.56003017005774469</v>
      </c>
      <c r="AA81" s="75">
        <f t="shared" si="40"/>
        <v>-0.1890945712641473</v>
      </c>
      <c r="AB81" s="75">
        <f t="shared" si="40"/>
        <v>0.37885994778773763</v>
      </c>
      <c r="AC81" s="75">
        <f t="shared" si="40"/>
        <v>-1.4840140681102367E-2</v>
      </c>
      <c r="AD81" s="79" t="s">
        <v>62</v>
      </c>
      <c r="AE81" s="79">
        <f t="shared" si="42"/>
        <v>4.0688524590163944</v>
      </c>
      <c r="AF81" s="79" t="s">
        <v>62</v>
      </c>
      <c r="AG81" s="79">
        <f t="shared" si="44"/>
        <v>0.17622651444657378</v>
      </c>
      <c r="AH81" s="79" t="s">
        <v>62</v>
      </c>
    </row>
    <row r="82" spans="1:63" s="7" customFormat="1" ht="28.5" x14ac:dyDescent="0.45">
      <c r="A82" s="30" t="s">
        <v>30</v>
      </c>
      <c r="B82" s="70" t="s">
        <v>31</v>
      </c>
      <c r="C82" s="86" t="s">
        <v>6</v>
      </c>
      <c r="D82" s="77" t="s">
        <v>32</v>
      </c>
      <c r="E82" s="86" t="s">
        <v>69</v>
      </c>
      <c r="F82" s="100">
        <v>1862.526261</v>
      </c>
      <c r="G82" s="100">
        <v>2535.8706809999999</v>
      </c>
      <c r="H82" s="100">
        <v>3918.548976</v>
      </c>
      <c r="I82" s="100">
        <v>5837.7064730000002</v>
      </c>
      <c r="J82" s="100">
        <v>7436.9303520000003</v>
      </c>
      <c r="K82" s="100">
        <v>8288.9481400000004</v>
      </c>
      <c r="L82" s="100">
        <v>7355.1200289999997</v>
      </c>
      <c r="M82" s="100">
        <v>7312.4118280000002</v>
      </c>
      <c r="N82" s="100">
        <v>8082.3572960000001</v>
      </c>
      <c r="O82" s="101">
        <v>8630.4566709999999</v>
      </c>
      <c r="P82" s="101">
        <v>8313.9673149999999</v>
      </c>
      <c r="Q82" s="79" t="s">
        <v>62</v>
      </c>
      <c r="R82" s="48"/>
      <c r="S82" s="48"/>
      <c r="T82" s="75">
        <f t="shared" si="41"/>
        <v>0.36152210795593176</v>
      </c>
      <c r="U82" s="75">
        <f t="shared" si="40"/>
        <v>0.54524795186115416</v>
      </c>
      <c r="V82" s="75">
        <f t="shared" si="40"/>
        <v>0.48976228413994438</v>
      </c>
      <c r="W82" s="75">
        <f t="shared" si="40"/>
        <v>0.2739472918682323</v>
      </c>
      <c r="X82" s="75">
        <f t="shared" si="40"/>
        <v>0.11456578825844033</v>
      </c>
      <c r="Y82" s="75">
        <f t="shared" si="40"/>
        <v>-0.11265942255008494</v>
      </c>
      <c r="Z82" s="75">
        <f t="shared" si="40"/>
        <v>-5.8065947029563372E-3</v>
      </c>
      <c r="AA82" s="75">
        <f t="shared" si="40"/>
        <v>0.10529295752350777</v>
      </c>
      <c r="AB82" s="75">
        <f t="shared" si="40"/>
        <v>6.7814296612605449E-2</v>
      </c>
      <c r="AC82" s="75">
        <f t="shared" si="40"/>
        <v>-3.6671217765737167E-2</v>
      </c>
      <c r="AD82" s="79" t="s">
        <v>62</v>
      </c>
      <c r="AE82" s="79">
        <f t="shared" si="42"/>
        <v>3.4638121293045221</v>
      </c>
      <c r="AF82" s="79" t="s">
        <v>62</v>
      </c>
      <c r="AG82" s="79">
        <f t="shared" si="44"/>
        <v>0.16136996645727786</v>
      </c>
      <c r="AH82" s="79" t="s">
        <v>62</v>
      </c>
    </row>
    <row r="83" spans="1:63" s="7" customFormat="1" x14ac:dyDescent="0.45">
      <c r="A83" s="30" t="s">
        <v>80</v>
      </c>
      <c r="B83" s="70" t="s">
        <v>79</v>
      </c>
      <c r="C83" s="71" t="s">
        <v>62</v>
      </c>
      <c r="D83" s="30"/>
      <c r="E83" s="86" t="s">
        <v>8</v>
      </c>
      <c r="F83" s="103" t="s">
        <v>62</v>
      </c>
      <c r="G83" s="103" t="s">
        <v>62</v>
      </c>
      <c r="H83" s="103" t="s">
        <v>62</v>
      </c>
      <c r="I83" s="103" t="s">
        <v>62</v>
      </c>
      <c r="J83" s="103" t="s">
        <v>62</v>
      </c>
      <c r="K83" s="103" t="s">
        <v>62</v>
      </c>
      <c r="L83" s="103" t="s">
        <v>62</v>
      </c>
      <c r="M83" s="103" t="s">
        <v>62</v>
      </c>
      <c r="N83" s="103" t="s">
        <v>62</v>
      </c>
      <c r="O83" s="79" t="s">
        <v>62</v>
      </c>
      <c r="P83" s="101">
        <v>152.436508</v>
      </c>
      <c r="Q83" s="79" t="s">
        <v>62</v>
      </c>
      <c r="R83" s="48"/>
      <c r="S83" s="48"/>
      <c r="T83" s="79" t="s">
        <v>62</v>
      </c>
      <c r="U83" s="79" t="s">
        <v>62</v>
      </c>
      <c r="V83" s="79" t="s">
        <v>62</v>
      </c>
      <c r="W83" s="79" t="s">
        <v>62</v>
      </c>
      <c r="X83" s="79" t="s">
        <v>62</v>
      </c>
      <c r="Y83" s="79" t="s">
        <v>62</v>
      </c>
      <c r="Z83" s="79" t="s">
        <v>62</v>
      </c>
      <c r="AA83" s="79" t="s">
        <v>62</v>
      </c>
      <c r="AB83" s="79" t="s">
        <v>62</v>
      </c>
      <c r="AC83" s="79" t="s">
        <v>62</v>
      </c>
      <c r="AD83" s="79" t="s">
        <v>62</v>
      </c>
      <c r="AE83" s="79" t="s">
        <v>62</v>
      </c>
      <c r="AF83" s="79" t="s">
        <v>62</v>
      </c>
      <c r="AG83" s="79" t="s">
        <v>62</v>
      </c>
      <c r="AH83" s="79" t="s">
        <v>62</v>
      </c>
    </row>
    <row r="84" spans="1:63" s="7" customFormat="1" ht="57" x14ac:dyDescent="0.45">
      <c r="A84" s="30" t="s">
        <v>59</v>
      </c>
      <c r="B84" s="70" t="s">
        <v>33</v>
      </c>
      <c r="C84" s="86" t="s">
        <v>11</v>
      </c>
      <c r="D84" s="78" t="s">
        <v>34</v>
      </c>
      <c r="E84" s="86" t="s">
        <v>8</v>
      </c>
      <c r="F84" s="100">
        <v>798.20265900000004</v>
      </c>
      <c r="G84" s="100">
        <v>803.13865099999998</v>
      </c>
      <c r="H84" s="100">
        <v>1314.499652</v>
      </c>
      <c r="I84" s="100">
        <v>1809.3259619999999</v>
      </c>
      <c r="J84" s="100">
        <v>2072.2949290000001</v>
      </c>
      <c r="K84" s="100">
        <v>2281.3433199999999</v>
      </c>
      <c r="L84" s="100">
        <v>2439.0967740000001</v>
      </c>
      <c r="M84" s="100">
        <v>2595.0164730000001</v>
      </c>
      <c r="N84" s="100">
        <v>2704.748122</v>
      </c>
      <c r="O84" s="101">
        <v>2856.8663019999999</v>
      </c>
      <c r="P84" s="101">
        <v>2873.235725</v>
      </c>
      <c r="Q84" s="101">
        <v>3369.6992289999998</v>
      </c>
      <c r="R84" s="48"/>
      <c r="S84" s="48"/>
      <c r="T84" s="75">
        <f t="shared" si="41"/>
        <v>6.1838831834810284E-3</v>
      </c>
      <c r="U84" s="75">
        <f t="shared" si="40"/>
        <v>0.63670326457741355</v>
      </c>
      <c r="V84" s="75">
        <f t="shared" si="40"/>
        <v>0.37643700342341357</v>
      </c>
      <c r="W84" s="75">
        <f t="shared" si="40"/>
        <v>0.14534084654890961</v>
      </c>
      <c r="X84" s="75">
        <f t="shared" si="40"/>
        <v>0.10087772163824071</v>
      </c>
      <c r="Y84" s="75">
        <f t="shared" si="40"/>
        <v>6.9149370292937828E-2</v>
      </c>
      <c r="Z84" s="75">
        <f t="shared" si="40"/>
        <v>6.392517946071459E-2</v>
      </c>
      <c r="AA84" s="75">
        <f t="shared" si="40"/>
        <v>4.2285530801715196E-2</v>
      </c>
      <c r="AB84" s="75">
        <f t="shared" si="40"/>
        <v>5.6241162998762938E-2</v>
      </c>
      <c r="AC84" s="75">
        <f t="shared" si="40"/>
        <v>5.729852667078047E-3</v>
      </c>
      <c r="AD84" s="75">
        <f t="shared" si="40"/>
        <v>0.1727889917559757</v>
      </c>
      <c r="AE84" s="79">
        <f t="shared" si="42"/>
        <v>2.5996318636668434</v>
      </c>
      <c r="AF84" s="79">
        <f t="shared" si="43"/>
        <v>3.221608624082521</v>
      </c>
      <c r="AG84" s="79">
        <f t="shared" si="44"/>
        <v>0.13664752011752479</v>
      </c>
      <c r="AH84" s="75">
        <f t="shared" si="45"/>
        <v>0.13988656108180608</v>
      </c>
    </row>
    <row r="85" spans="1:63" s="7" customFormat="1" x14ac:dyDescent="0.45">
      <c r="A85" s="30" t="s">
        <v>35</v>
      </c>
      <c r="B85" s="70" t="s">
        <v>78</v>
      </c>
      <c r="C85" s="86" t="s">
        <v>6</v>
      </c>
      <c r="D85" s="77" t="s">
        <v>35</v>
      </c>
      <c r="E85" s="86" t="s">
        <v>8</v>
      </c>
      <c r="F85" s="100">
        <v>180.691012</v>
      </c>
      <c r="G85" s="100">
        <v>223.54604499999999</v>
      </c>
      <c r="H85" s="100">
        <v>280.514002</v>
      </c>
      <c r="I85" s="100">
        <v>477.78168499999998</v>
      </c>
      <c r="J85" s="100">
        <v>510.85859399999998</v>
      </c>
      <c r="K85" s="100">
        <v>571.01512700000001</v>
      </c>
      <c r="L85" s="100">
        <v>575.73948199999995</v>
      </c>
      <c r="M85" s="100">
        <v>568.90604399999995</v>
      </c>
      <c r="N85" s="100">
        <v>697.50595199999998</v>
      </c>
      <c r="O85" s="101">
        <v>579.10871299999997</v>
      </c>
      <c r="P85" s="101">
        <v>617.51185699999996</v>
      </c>
      <c r="Q85" s="101">
        <v>834.19982600000003</v>
      </c>
      <c r="R85" s="48"/>
      <c r="S85" s="48"/>
      <c r="T85" s="75">
        <f t="shared" si="41"/>
        <v>0.23717301998397128</v>
      </c>
      <c r="U85" s="75">
        <f t="shared" si="40"/>
        <v>0.25483768679512991</v>
      </c>
      <c r="V85" s="75">
        <f t="shared" si="40"/>
        <v>0.70323649298618607</v>
      </c>
      <c r="W85" s="75">
        <f t="shared" si="40"/>
        <v>6.9230173609522105E-2</v>
      </c>
      <c r="X85" s="75">
        <f t="shared" si="40"/>
        <v>0.11775574240412999</v>
      </c>
      <c r="Y85" s="75">
        <f t="shared" si="40"/>
        <v>8.2736074345714245E-3</v>
      </c>
      <c r="Z85" s="75">
        <f t="shared" si="40"/>
        <v>-1.1868975836539905E-2</v>
      </c>
      <c r="AA85" s="75">
        <f t="shared" si="40"/>
        <v>0.22604770920661907</v>
      </c>
      <c r="AB85" s="75">
        <f t="shared" si="40"/>
        <v>-0.1697436970401652</v>
      </c>
      <c r="AC85" s="75">
        <f t="shared" si="40"/>
        <v>6.6314222421309008E-2</v>
      </c>
      <c r="AD85" s="75">
        <f t="shared" si="40"/>
        <v>0.35090495274489941</v>
      </c>
      <c r="AE85" s="79">
        <f t="shared" si="42"/>
        <v>2.4175017902938083</v>
      </c>
      <c r="AF85" s="79">
        <f t="shared" si="43"/>
        <v>3.6167200945224658</v>
      </c>
      <c r="AG85" s="79">
        <f t="shared" si="44"/>
        <v>0.13076114017202722</v>
      </c>
      <c r="AH85" s="75">
        <f t="shared" si="45"/>
        <v>0.1491956108339334</v>
      </c>
    </row>
    <row r="86" spans="1:63" s="7" customFormat="1" x14ac:dyDescent="0.45">
      <c r="A86" s="30" t="s">
        <v>36</v>
      </c>
      <c r="B86" s="70" t="s">
        <v>37</v>
      </c>
      <c r="C86" s="86" t="s">
        <v>6</v>
      </c>
      <c r="D86" s="77" t="s">
        <v>38</v>
      </c>
      <c r="E86" s="86" t="s">
        <v>8</v>
      </c>
      <c r="F86" s="100">
        <v>228.18899999999999</v>
      </c>
      <c r="G86" s="100">
        <v>268.06299999999999</v>
      </c>
      <c r="H86" s="100">
        <v>392.113</v>
      </c>
      <c r="I86" s="100">
        <v>799.75400000000002</v>
      </c>
      <c r="J86" s="100">
        <v>1104.586</v>
      </c>
      <c r="K86" s="100">
        <v>1167.319</v>
      </c>
      <c r="L86" s="100">
        <v>1162.018</v>
      </c>
      <c r="M86" s="100">
        <v>979.74199999999996</v>
      </c>
      <c r="N86" s="100">
        <v>1036.7145210000001</v>
      </c>
      <c r="O86" s="101">
        <v>1162.912638</v>
      </c>
      <c r="P86" s="101">
        <v>1597.879942</v>
      </c>
      <c r="Q86" s="101">
        <v>1773.683499</v>
      </c>
      <c r="R86" s="48"/>
      <c r="S86" s="48"/>
      <c r="T86" s="75">
        <f t="shared" si="41"/>
        <v>0.17474111372590265</v>
      </c>
      <c r="U86" s="75">
        <f t="shared" si="40"/>
        <v>0.46276435017141498</v>
      </c>
      <c r="V86" s="75">
        <f t="shared" si="40"/>
        <v>1.0396008293527632</v>
      </c>
      <c r="W86" s="75">
        <f t="shared" si="40"/>
        <v>0.38115720584079604</v>
      </c>
      <c r="X86" s="75">
        <f t="shared" si="40"/>
        <v>5.6793223886596376E-2</v>
      </c>
      <c r="Y86" s="75">
        <f t="shared" si="40"/>
        <v>-4.5411751200827976E-3</v>
      </c>
      <c r="Z86" s="75">
        <f t="shared" si="40"/>
        <v>-0.15686159766888297</v>
      </c>
      <c r="AA86" s="75">
        <f t="shared" si="40"/>
        <v>5.815053452847805E-2</v>
      </c>
      <c r="AB86" s="75">
        <f t="shared" si="40"/>
        <v>0.12172889878910059</v>
      </c>
      <c r="AC86" s="75">
        <f t="shared" si="40"/>
        <v>0.37403265712896999</v>
      </c>
      <c r="AD86" s="75">
        <f t="shared" si="40"/>
        <v>0.11002300759840188</v>
      </c>
      <c r="AE86" s="79">
        <f t="shared" si="42"/>
        <v>6.0024407048543091</v>
      </c>
      <c r="AF86" s="79">
        <f t="shared" si="43"/>
        <v>6.772870291731854</v>
      </c>
      <c r="AG86" s="79">
        <f t="shared" si="44"/>
        <v>0.21485639457365124</v>
      </c>
      <c r="AH86" s="75">
        <f t="shared" si="45"/>
        <v>0.20493036032040401</v>
      </c>
    </row>
    <row r="87" spans="1:63" s="7" customFormat="1" x14ac:dyDescent="0.45">
      <c r="A87" s="30" t="s">
        <v>39</v>
      </c>
      <c r="B87" s="70" t="s">
        <v>40</v>
      </c>
      <c r="C87" s="86" t="s">
        <v>41</v>
      </c>
      <c r="D87" s="77" t="s">
        <v>38</v>
      </c>
      <c r="E87" s="86"/>
      <c r="F87" s="100">
        <v>165.99416500000001</v>
      </c>
      <c r="G87" s="100">
        <v>193.08017100000001</v>
      </c>
      <c r="H87" s="100">
        <v>258.11480799999998</v>
      </c>
      <c r="I87" s="100">
        <v>450.67545899999999</v>
      </c>
      <c r="J87" s="100">
        <v>477.63369699999998</v>
      </c>
      <c r="K87" s="100">
        <v>463.03141099999999</v>
      </c>
      <c r="L87" s="100">
        <v>478.26739199999997</v>
      </c>
      <c r="M87" s="100">
        <v>497.883126</v>
      </c>
      <c r="N87" s="100">
        <v>558.03612199999998</v>
      </c>
      <c r="O87" s="101">
        <v>609.47719400000005</v>
      </c>
      <c r="P87" s="101">
        <v>665.19030199999997</v>
      </c>
      <c r="Q87" s="101">
        <v>759.18348500000002</v>
      </c>
      <c r="R87" s="48"/>
      <c r="S87" s="48"/>
      <c r="T87" s="75">
        <f t="shared" si="41"/>
        <v>0.16317444652346663</v>
      </c>
      <c r="U87" s="75">
        <f t="shared" si="40"/>
        <v>0.33682711519869107</v>
      </c>
      <c r="V87" s="75">
        <f t="shared" si="40"/>
        <v>0.74602713611068772</v>
      </c>
      <c r="W87" s="75">
        <f t="shared" si="40"/>
        <v>5.9817408429155214E-2</v>
      </c>
      <c r="X87" s="75">
        <f t="shared" si="40"/>
        <v>-3.057214365677385E-2</v>
      </c>
      <c r="Y87" s="75">
        <f t="shared" si="40"/>
        <v>3.2904854051035388E-2</v>
      </c>
      <c r="Z87" s="75">
        <f t="shared" si="40"/>
        <v>4.1014157201835814E-2</v>
      </c>
      <c r="AA87" s="75">
        <f t="shared" si="40"/>
        <v>0.12081750286110314</v>
      </c>
      <c r="AB87" s="75">
        <f t="shared" si="40"/>
        <v>9.2182333673374778E-2</v>
      </c>
      <c r="AC87" s="75">
        <f t="shared" si="40"/>
        <v>9.1411308820851328E-2</v>
      </c>
      <c r="AD87" s="75">
        <f t="shared" si="40"/>
        <v>0.14130269596143338</v>
      </c>
      <c r="AE87" s="79">
        <f t="shared" si="42"/>
        <v>3.0073113533840177</v>
      </c>
      <c r="AF87" s="79">
        <f t="shared" si="43"/>
        <v>3.5735552511740392</v>
      </c>
      <c r="AG87" s="79">
        <f t="shared" si="44"/>
        <v>0.14890814598612634</v>
      </c>
      <c r="AH87" s="75">
        <f t="shared" si="45"/>
        <v>0.14821465222109653</v>
      </c>
    </row>
    <row r="88" spans="1:63" s="7" customFormat="1" x14ac:dyDescent="0.45">
      <c r="A88" s="30" t="s">
        <v>47</v>
      </c>
      <c r="B88" s="70" t="s">
        <v>81</v>
      </c>
      <c r="C88" s="86" t="s">
        <v>41</v>
      </c>
      <c r="D88" s="77" t="s">
        <v>42</v>
      </c>
      <c r="E88" s="86" t="s">
        <v>8</v>
      </c>
      <c r="F88" s="100">
        <v>48.440998</v>
      </c>
      <c r="G88" s="100">
        <v>51.778744000000003</v>
      </c>
      <c r="H88" s="100">
        <v>47.212339</v>
      </c>
      <c r="I88" s="100">
        <v>51.532569000000002</v>
      </c>
      <c r="J88" s="100">
        <v>60.539504999999998</v>
      </c>
      <c r="K88" s="100">
        <v>64.115430000000003</v>
      </c>
      <c r="L88" s="100">
        <v>67.900891000000001</v>
      </c>
      <c r="M88" s="100">
        <v>71.276543000000004</v>
      </c>
      <c r="N88" s="100">
        <v>69.889227000000005</v>
      </c>
      <c r="O88" s="101">
        <v>67.027343000000002</v>
      </c>
      <c r="P88" s="101">
        <v>75.441799000000003</v>
      </c>
      <c r="Q88" s="101">
        <v>73.727607000000006</v>
      </c>
      <c r="R88" s="48"/>
      <c r="S88" s="48"/>
      <c r="T88" s="75">
        <f t="shared" si="41"/>
        <v>6.890332854001073E-2</v>
      </c>
      <c r="U88" s="75">
        <f t="shared" ref="U88:U89" si="46">(H88-G88)/G88</f>
        <v>-8.8190725522426794E-2</v>
      </c>
      <c r="V88" s="75">
        <f t="shared" ref="V88:V89" si="47">(I88-H88)/H88</f>
        <v>9.1506375060129985E-2</v>
      </c>
      <c r="W88" s="75">
        <f t="shared" ref="W88:W89" si="48">(J88-I88)/I88</f>
        <v>0.1747814280324351</v>
      </c>
      <c r="X88" s="75">
        <f t="shared" ref="X88:X89" si="49">(K88-J88)/J88</f>
        <v>5.9067628650085677E-2</v>
      </c>
      <c r="Y88" s="75">
        <f t="shared" ref="Y88:Y89" si="50">(L88-K88)/K88</f>
        <v>5.9041341530424077E-2</v>
      </c>
      <c r="Z88" s="75">
        <f t="shared" ref="Z88:Z89" si="51">(M88-L88)/L88</f>
        <v>4.9714399182184552E-2</v>
      </c>
      <c r="AA88" s="75">
        <f t="shared" ref="AA88:AA89" si="52">(N88-M88)/M88</f>
        <v>-1.9463850821160034E-2</v>
      </c>
      <c r="AB88" s="75">
        <f t="shared" ref="AB88:AB89" si="53">(O88-N88)/N88</f>
        <v>-4.0948857539946794E-2</v>
      </c>
      <c r="AC88" s="75">
        <f>(P88-O88)/O88</f>
        <v>0.1255376630399925</v>
      </c>
      <c r="AD88" s="75">
        <f t="shared" ref="AD88" si="54">(Q88-P88)/P88</f>
        <v>-2.272204563944713E-2</v>
      </c>
      <c r="AE88" s="79">
        <f t="shared" si="42"/>
        <v>0.5573956382979558</v>
      </c>
      <c r="AF88" s="79">
        <f t="shared" si="43"/>
        <v>0.52200842352587384</v>
      </c>
      <c r="AG88" s="79">
        <f t="shared" si="44"/>
        <v>4.5297460756249297E-2</v>
      </c>
      <c r="AH88" s="75">
        <f t="shared" si="45"/>
        <v>3.8923018680391275E-2</v>
      </c>
    </row>
    <row r="89" spans="1:63" s="7" customFormat="1" x14ac:dyDescent="0.45">
      <c r="A89" s="80" t="s">
        <v>43</v>
      </c>
      <c r="B89" s="80"/>
      <c r="C89" s="81"/>
      <c r="D89" s="104"/>
      <c r="E89" s="104"/>
      <c r="F89" s="105">
        <v>8235.8962260000008</v>
      </c>
      <c r="G89" s="105">
        <v>9814.5928230000009</v>
      </c>
      <c r="H89" s="105">
        <v>13407.932758000001</v>
      </c>
      <c r="I89" s="105">
        <v>20881.897882000001</v>
      </c>
      <c r="J89" s="105">
        <v>24537.122866999998</v>
      </c>
      <c r="K89" s="105">
        <v>27138.231516</v>
      </c>
      <c r="L89" s="105">
        <v>26635.350549999999</v>
      </c>
      <c r="M89" s="105">
        <v>27431.145353</v>
      </c>
      <c r="N89" s="105">
        <v>29664.753938000002</v>
      </c>
      <c r="O89" s="106">
        <v>32375.636000999999</v>
      </c>
      <c r="P89" s="106">
        <v>32892.250629000002</v>
      </c>
      <c r="Q89" s="90" t="s">
        <v>62</v>
      </c>
      <c r="R89" s="46"/>
      <c r="S89" s="46"/>
      <c r="T89" s="84">
        <f t="shared" si="41"/>
        <v>0.19168485780772634</v>
      </c>
      <c r="U89" s="84">
        <f t="shared" si="46"/>
        <v>0.36612216113328616</v>
      </c>
      <c r="V89" s="84">
        <f t="shared" si="47"/>
        <v>0.55742859536199352</v>
      </c>
      <c r="W89" s="84">
        <f t="shared" si="48"/>
        <v>0.17504275739949704</v>
      </c>
      <c r="X89" s="84">
        <f t="shared" si="49"/>
        <v>0.10600707601697815</v>
      </c>
      <c r="Y89" s="84">
        <f t="shared" si="50"/>
        <v>-1.8530351386512236E-2</v>
      </c>
      <c r="Z89" s="84">
        <f t="shared" si="51"/>
        <v>2.9877391758224885E-2</v>
      </c>
      <c r="AA89" s="84">
        <f t="shared" si="52"/>
        <v>8.1426005230792298E-2</v>
      </c>
      <c r="AB89" s="84">
        <f t="shared" si="53"/>
        <v>9.1383938955495847E-2</v>
      </c>
      <c r="AC89" s="84">
        <f t="shared" ref="AC89" si="55">(P89-O89)/O89</f>
        <v>1.5956895116563768E-2</v>
      </c>
      <c r="AD89" s="90" t="s">
        <v>62</v>
      </c>
      <c r="AE89" s="84">
        <f t="shared" si="42"/>
        <v>2.9937670080351495</v>
      </c>
      <c r="AF89" s="90" t="s">
        <v>62</v>
      </c>
      <c r="AG89" s="84">
        <f t="shared" si="44"/>
        <v>0.14851923366875441</v>
      </c>
      <c r="AH89" s="90" t="s">
        <v>62</v>
      </c>
    </row>
    <row r="90" spans="1:63" s="7" customFormat="1" x14ac:dyDescent="0.45">
      <c r="C90" s="44"/>
      <c r="D90" s="8"/>
      <c r="E90" s="8"/>
      <c r="F90" s="25"/>
      <c r="G90" s="25"/>
      <c r="H90" s="25"/>
      <c r="I90" s="25"/>
      <c r="J90" s="25"/>
      <c r="K90" s="25"/>
      <c r="L90" s="25"/>
      <c r="M90" s="25"/>
      <c r="N90" s="25"/>
      <c r="O90" s="26"/>
      <c r="S90" s="30"/>
      <c r="T90" s="9"/>
      <c r="U90" s="9"/>
      <c r="V90" s="9"/>
      <c r="W90" s="9"/>
      <c r="X90" s="9"/>
      <c r="Y90" s="9"/>
      <c r="Z90" s="9"/>
      <c r="AA90" s="9"/>
      <c r="AB90" s="9"/>
      <c r="AC90" s="9"/>
      <c r="AE90"/>
      <c r="BI90" s="21"/>
      <c r="BJ90" s="21"/>
      <c r="BK90" s="21"/>
    </row>
    <row r="91" spans="1:63" s="7" customFormat="1" ht="18" x14ac:dyDescent="0.55000000000000004">
      <c r="A91" s="22" t="s">
        <v>74</v>
      </c>
      <c r="B91" s="15"/>
      <c r="C91" s="42"/>
      <c r="D91" s="15"/>
      <c r="E91" s="15"/>
      <c r="F91" s="10" t="s">
        <v>99</v>
      </c>
      <c r="G91" s="16"/>
      <c r="H91" s="16"/>
      <c r="I91" s="16"/>
      <c r="J91" s="16"/>
      <c r="K91" s="16"/>
      <c r="L91" s="16"/>
      <c r="M91" s="16"/>
      <c r="N91" s="16"/>
      <c r="O91" s="23"/>
      <c r="P91" s="19"/>
      <c r="Q91" s="19"/>
      <c r="R91" s="19"/>
      <c r="S91" s="19"/>
      <c r="T91" s="10" t="s">
        <v>88</v>
      </c>
      <c r="U91" s="27"/>
      <c r="V91" s="27"/>
      <c r="W91" s="27"/>
      <c r="X91" s="27"/>
      <c r="Y91" s="27"/>
      <c r="Z91" s="27"/>
      <c r="AA91" s="27"/>
      <c r="AB91" s="27"/>
      <c r="AC91" s="27"/>
      <c r="AD91" s="27"/>
      <c r="AE91" s="19"/>
      <c r="AF91" s="19"/>
      <c r="AG91" s="19"/>
      <c r="AH91" s="19"/>
      <c r="BI91" s="21"/>
      <c r="BJ91" s="21"/>
      <c r="BK91" s="21"/>
    </row>
    <row r="92" spans="1:63" s="7" customFormat="1" ht="57" x14ac:dyDescent="0.45">
      <c r="A92" s="3" t="s">
        <v>1</v>
      </c>
      <c r="B92" s="3" t="s">
        <v>2</v>
      </c>
      <c r="C92" s="38" t="s">
        <v>100</v>
      </c>
      <c r="D92" s="3" t="s">
        <v>3</v>
      </c>
      <c r="E92" s="4" t="s">
        <v>4</v>
      </c>
      <c r="F92" s="38">
        <v>2012</v>
      </c>
      <c r="G92" s="38">
        <v>2013</v>
      </c>
      <c r="H92" s="38">
        <v>2014</v>
      </c>
      <c r="I92" s="38">
        <v>2015</v>
      </c>
      <c r="J92" s="38">
        <v>2016</v>
      </c>
      <c r="K92" s="38">
        <v>2017</v>
      </c>
      <c r="L92" s="38">
        <v>2018</v>
      </c>
      <c r="M92" s="38">
        <v>2019</v>
      </c>
      <c r="N92" s="38">
        <v>2020</v>
      </c>
      <c r="O92" s="38">
        <v>2021</v>
      </c>
      <c r="P92" s="38">
        <v>2022</v>
      </c>
      <c r="Q92" s="38">
        <v>2023</v>
      </c>
      <c r="R92" s="34"/>
      <c r="S92" s="34"/>
      <c r="T92" s="38">
        <v>2013</v>
      </c>
      <c r="U92" s="38">
        <v>2014</v>
      </c>
      <c r="V92" s="38">
        <v>2015</v>
      </c>
      <c r="W92" s="38">
        <v>2016</v>
      </c>
      <c r="X92" s="38">
        <v>2017</v>
      </c>
      <c r="Y92" s="38">
        <v>2018</v>
      </c>
      <c r="Z92" s="38">
        <v>2019</v>
      </c>
      <c r="AA92" s="38">
        <v>2020</v>
      </c>
      <c r="AB92" s="38">
        <v>2021</v>
      </c>
      <c r="AC92" s="38">
        <v>2022</v>
      </c>
      <c r="AD92" s="38">
        <v>2023</v>
      </c>
      <c r="AE92" s="39" t="s">
        <v>82</v>
      </c>
      <c r="AF92" s="39" t="s">
        <v>85</v>
      </c>
      <c r="AG92" s="39" t="s">
        <v>94</v>
      </c>
      <c r="AH92" s="39" t="s">
        <v>86</v>
      </c>
    </row>
    <row r="93" spans="1:63" s="7" customFormat="1" x14ac:dyDescent="0.45">
      <c r="A93" t="s">
        <v>57</v>
      </c>
      <c r="B93" s="67" t="s">
        <v>5</v>
      </c>
      <c r="C93" s="86" t="s">
        <v>6</v>
      </c>
      <c r="D93" s="77" t="s">
        <v>7</v>
      </c>
      <c r="E93" s="86" t="s">
        <v>8</v>
      </c>
      <c r="F93" s="99">
        <v>25.855824999999999</v>
      </c>
      <c r="G93" s="99">
        <v>36.802593000000002</v>
      </c>
      <c r="H93" s="99">
        <v>46.556741000000002</v>
      </c>
      <c r="I93" s="99">
        <v>51.097016000000004</v>
      </c>
      <c r="J93" s="99">
        <v>56.215699000000001</v>
      </c>
      <c r="K93" s="99">
        <v>55.784148999999999</v>
      </c>
      <c r="L93" s="99">
        <v>53.901952999999999</v>
      </c>
      <c r="M93" s="99">
        <v>51.854035000000003</v>
      </c>
      <c r="N93" s="99">
        <v>62.798741</v>
      </c>
      <c r="O93" s="99">
        <v>53.925550000000001</v>
      </c>
      <c r="P93" s="99">
        <v>63.307873000000001</v>
      </c>
      <c r="Q93" s="99">
        <v>73.438512000000003</v>
      </c>
      <c r="R93" s="47"/>
      <c r="S93" s="47"/>
      <c r="T93" s="107">
        <v>0.42337724671326482</v>
      </c>
      <c r="U93" s="107">
        <v>0.26503969434979757</v>
      </c>
      <c r="V93" s="107">
        <v>9.7521323496419135E-2</v>
      </c>
      <c r="W93" s="107">
        <v>0.10017577151667721</v>
      </c>
      <c r="X93" s="107">
        <v>-7.6766812060808853E-3</v>
      </c>
      <c r="Y93" s="107">
        <v>-3.3740695766462263E-2</v>
      </c>
      <c r="Z93" s="107">
        <v>-3.799339144538974E-2</v>
      </c>
      <c r="AA93" s="107">
        <v>0.21106758615795279</v>
      </c>
      <c r="AB93" s="107">
        <v>-0.14129568298192474</v>
      </c>
      <c r="AC93" s="107">
        <v>0.17398659818954096</v>
      </c>
      <c r="AD93" s="108">
        <v>0.16002178749552998</v>
      </c>
      <c r="AE93" s="79">
        <f>(P93-F93)/F93</f>
        <v>1.4484955711140528</v>
      </c>
      <c r="AF93" s="79">
        <f>(Q93-F93)/F93</f>
        <v>1.8403082090786123</v>
      </c>
      <c r="AG93" s="79">
        <f>(P93/F93)^0.1-1</f>
        <v>9.3679148781161015E-2</v>
      </c>
      <c r="AH93" s="75">
        <f>(Q93/F93)^(1/11)-1</f>
        <v>9.9550151284727217E-2</v>
      </c>
    </row>
    <row r="94" spans="1:63" s="7" customFormat="1" x14ac:dyDescent="0.45">
      <c r="A94" t="s">
        <v>9</v>
      </c>
      <c r="B94" s="67" t="s">
        <v>10</v>
      </c>
      <c r="C94" s="86" t="s">
        <v>11</v>
      </c>
      <c r="D94" s="77" t="s">
        <v>12</v>
      </c>
      <c r="E94" s="86" t="s">
        <v>8</v>
      </c>
      <c r="F94" s="109">
        <v>70.061128999999994</v>
      </c>
      <c r="G94" s="109">
        <v>83.030051999999998</v>
      </c>
      <c r="H94" s="109">
        <v>80.155258000000003</v>
      </c>
      <c r="I94" s="109">
        <v>88.829430000000002</v>
      </c>
      <c r="J94" s="109">
        <v>107.57432</v>
      </c>
      <c r="K94" s="109">
        <v>110.119731</v>
      </c>
      <c r="L94" s="109">
        <v>127.07236399999999</v>
      </c>
      <c r="M94" s="109">
        <v>130.55656099999999</v>
      </c>
      <c r="N94" s="109">
        <v>142.141873</v>
      </c>
      <c r="O94" s="109">
        <v>141.16635600000001</v>
      </c>
      <c r="P94" s="109">
        <v>150.44311099999999</v>
      </c>
      <c r="Q94" s="109">
        <v>192.94556900000001</v>
      </c>
      <c r="R94" s="47"/>
      <c r="S94" s="47"/>
      <c r="T94" s="107">
        <v>0.1851086784513564</v>
      </c>
      <c r="U94" s="107">
        <v>-3.4623536066194442E-2</v>
      </c>
      <c r="V94" s="107">
        <v>0.10821713030977956</v>
      </c>
      <c r="W94" s="107">
        <v>0.21102116719650232</v>
      </c>
      <c r="X94" s="107">
        <v>2.3661883244997507E-2</v>
      </c>
      <c r="Y94" s="107">
        <v>0.15394727943895903</v>
      </c>
      <c r="Z94" s="107">
        <v>2.7418998831248625E-2</v>
      </c>
      <c r="AA94" s="107">
        <v>8.8737876605067739E-2</v>
      </c>
      <c r="AB94" s="107">
        <v>-6.8629811850023951E-3</v>
      </c>
      <c r="AC94" s="107">
        <v>6.5715056071858929E-2</v>
      </c>
      <c r="AD94" s="108">
        <v>0.28251514953050927</v>
      </c>
      <c r="AE94" s="79">
        <f t="shared" ref="AE94:AE103" si="56">(P94-F94)/F94</f>
        <v>1.1473121136828954</v>
      </c>
      <c r="AF94" s="79">
        <f t="shared" ref="AF94:AF96" si="57">(Q94-F94)/F94</f>
        <v>1.7539603165686928</v>
      </c>
      <c r="AG94" s="79">
        <f t="shared" ref="AG94:AG110" si="58">(P94/F94)^0.1-1</f>
        <v>7.9417655707408663E-2</v>
      </c>
      <c r="AH94" s="75">
        <f t="shared" ref="AH94:AH96" si="59">(Q94/F94)^(1/11)-1</f>
        <v>9.6468482376794062E-2</v>
      </c>
    </row>
    <row r="95" spans="1:63" s="7" customFormat="1" x14ac:dyDescent="0.45">
      <c r="A95" t="s">
        <v>13</v>
      </c>
      <c r="B95" s="67" t="s">
        <v>14</v>
      </c>
      <c r="C95" s="86" t="s">
        <v>6</v>
      </c>
      <c r="D95" s="77" t="s">
        <v>15</v>
      </c>
      <c r="E95" s="86" t="s">
        <v>8</v>
      </c>
      <c r="F95" s="109">
        <v>26.118126</v>
      </c>
      <c r="G95" s="109">
        <v>29.312386</v>
      </c>
      <c r="H95" s="109">
        <v>33.727744999999999</v>
      </c>
      <c r="I95" s="109">
        <v>31.269204999999999</v>
      </c>
      <c r="J95" s="109">
        <v>37.099158000000003</v>
      </c>
      <c r="K95" s="109">
        <v>38.120190000000001</v>
      </c>
      <c r="L95" s="109">
        <v>43.371335000000002</v>
      </c>
      <c r="M95" s="109">
        <v>47.110796999999998</v>
      </c>
      <c r="N95" s="109">
        <v>45.581950999999997</v>
      </c>
      <c r="O95" s="109">
        <v>52.077486</v>
      </c>
      <c r="P95" s="109">
        <v>47.529069999999997</v>
      </c>
      <c r="Q95" s="109">
        <v>41.950676999999999</v>
      </c>
      <c r="R95" s="47"/>
      <c r="S95" s="47"/>
      <c r="T95" s="107">
        <v>0.12230050502091919</v>
      </c>
      <c r="U95" s="107">
        <v>0.15063117004531804</v>
      </c>
      <c r="V95" s="107">
        <v>-7.289369627290529E-2</v>
      </c>
      <c r="W95" s="107">
        <v>0.18644391502758065</v>
      </c>
      <c r="X95" s="107">
        <v>2.7521702783658862E-2</v>
      </c>
      <c r="Y95" s="107">
        <v>0.13775233019562599</v>
      </c>
      <c r="Z95" s="107">
        <v>8.6219665592493291E-2</v>
      </c>
      <c r="AA95" s="107">
        <v>-3.2452136184408002E-2</v>
      </c>
      <c r="AB95" s="107">
        <v>0.14250234703643994</v>
      </c>
      <c r="AC95" s="107">
        <v>-8.73393926888099E-2</v>
      </c>
      <c r="AD95" s="108">
        <v>-0.11736802340125738</v>
      </c>
      <c r="AE95" s="79">
        <f t="shared" si="56"/>
        <v>0.81977336352539221</v>
      </c>
      <c r="AF95" s="79">
        <f t="shared" si="57"/>
        <v>0.6061901608101592</v>
      </c>
      <c r="AG95" s="79">
        <f t="shared" si="58"/>
        <v>6.1699787386671145E-2</v>
      </c>
      <c r="AH95" s="75">
        <f t="shared" si="59"/>
        <v>4.4019990981688295E-2</v>
      </c>
    </row>
    <row r="96" spans="1:63" s="7" customFormat="1" ht="28.5" x14ac:dyDescent="0.45">
      <c r="A96" t="s">
        <v>77</v>
      </c>
      <c r="B96" s="67" t="s">
        <v>16</v>
      </c>
      <c r="C96" s="86" t="s">
        <v>11</v>
      </c>
      <c r="D96" s="76" t="s">
        <v>65</v>
      </c>
      <c r="E96" s="86" t="s">
        <v>8</v>
      </c>
      <c r="F96" s="109">
        <v>15.608217</v>
      </c>
      <c r="G96" s="109">
        <v>15.398773</v>
      </c>
      <c r="H96" s="109">
        <v>17.502769000000001</v>
      </c>
      <c r="I96" s="109">
        <v>18.599312999999999</v>
      </c>
      <c r="J96" s="109">
        <v>21.318968999999999</v>
      </c>
      <c r="K96" s="109">
        <v>27.716388999999999</v>
      </c>
      <c r="L96" s="109">
        <v>30.207034</v>
      </c>
      <c r="M96" s="109">
        <v>46.019761000000003</v>
      </c>
      <c r="N96" s="109">
        <v>49.548732000000001</v>
      </c>
      <c r="O96" s="109">
        <v>50.841065999999998</v>
      </c>
      <c r="P96" s="109">
        <v>43.711337</v>
      </c>
      <c r="Q96" s="109">
        <v>97.121844999999993</v>
      </c>
      <c r="R96" s="47"/>
      <c r="S96" s="47"/>
      <c r="T96" s="107">
        <v>-1.3418829325604583E-2</v>
      </c>
      <c r="U96" s="107">
        <v>0.13663400324168684</v>
      </c>
      <c r="V96" s="107">
        <v>6.2649744163337809E-2</v>
      </c>
      <c r="W96" s="107">
        <v>0.14622346535057504</v>
      </c>
      <c r="X96" s="107">
        <v>0.30008111555488448</v>
      </c>
      <c r="Y96" s="107">
        <v>8.9861814250045344E-2</v>
      </c>
      <c r="Z96" s="107">
        <v>0.52347830641035464</v>
      </c>
      <c r="AA96" s="107">
        <v>7.6683818501360759E-2</v>
      </c>
      <c r="AB96" s="107">
        <v>2.6082080163020115E-2</v>
      </c>
      <c r="AC96" s="107">
        <v>-0.14023563156602578</v>
      </c>
      <c r="AD96" s="108">
        <v>1.2218914283038289</v>
      </c>
      <c r="AE96" s="79">
        <f t="shared" si="56"/>
        <v>1.8005336548050299</v>
      </c>
      <c r="AF96" s="79">
        <f t="shared" si="57"/>
        <v>5.2224817222876894</v>
      </c>
      <c r="AG96" s="79">
        <f t="shared" si="58"/>
        <v>0.10847034683337275</v>
      </c>
      <c r="AH96" s="75">
        <f t="shared" si="59"/>
        <v>0.18080589267818281</v>
      </c>
    </row>
    <row r="97" spans="1:63" s="7" customFormat="1" ht="28.5" x14ac:dyDescent="0.45">
      <c r="A97" t="s">
        <v>60</v>
      </c>
      <c r="B97" s="67" t="s">
        <v>76</v>
      </c>
      <c r="C97" s="86" t="s">
        <v>11</v>
      </c>
      <c r="D97" s="72" t="s">
        <v>66</v>
      </c>
      <c r="E97" s="86" t="s">
        <v>68</v>
      </c>
      <c r="F97" s="109">
        <v>32.689410000000002</v>
      </c>
      <c r="G97" s="109">
        <v>36.510261</v>
      </c>
      <c r="H97" s="109">
        <v>47.779434999999999</v>
      </c>
      <c r="I97" s="109">
        <v>52.7684</v>
      </c>
      <c r="J97" s="109">
        <v>71.503677999999994</v>
      </c>
      <c r="K97" s="109">
        <v>92.248399000000006</v>
      </c>
      <c r="L97" s="109">
        <v>109.838668</v>
      </c>
      <c r="M97" s="109">
        <v>94.180195999999995</v>
      </c>
      <c r="N97" s="109">
        <v>97.440854999999999</v>
      </c>
      <c r="O97" s="109">
        <v>95.698329999999999</v>
      </c>
      <c r="P97" s="109">
        <v>93.280231999999998</v>
      </c>
      <c r="Q97" s="79" t="s">
        <v>62</v>
      </c>
      <c r="R97" s="47"/>
      <c r="S97" s="47"/>
      <c r="T97" s="107">
        <v>0.11688344941068071</v>
      </c>
      <c r="U97" s="107">
        <v>0.30865772227703331</v>
      </c>
      <c r="V97" s="107">
        <v>0.10441657587621117</v>
      </c>
      <c r="W97" s="107">
        <v>0.35504730103622623</v>
      </c>
      <c r="X97" s="107">
        <v>0.29012103405366085</v>
      </c>
      <c r="Y97" s="107">
        <v>0.19068373208298173</v>
      </c>
      <c r="Z97" s="107">
        <v>-0.14255883001057515</v>
      </c>
      <c r="AA97" s="107">
        <v>3.4621493036604001E-2</v>
      </c>
      <c r="AB97" s="107">
        <v>-1.788289932390269E-2</v>
      </c>
      <c r="AC97" s="107">
        <v>-2.5267922648179963E-2</v>
      </c>
      <c r="AD97" s="108" t="s">
        <v>62</v>
      </c>
      <c r="AE97" s="79">
        <f t="shared" si="56"/>
        <v>1.8535306082306162</v>
      </c>
      <c r="AF97" s="79" t="s">
        <v>62</v>
      </c>
      <c r="AG97" s="79">
        <f t="shared" si="58"/>
        <v>0.11055035054187168</v>
      </c>
      <c r="AH97" s="79" t="s">
        <v>62</v>
      </c>
    </row>
    <row r="98" spans="1:63" s="7" customFormat="1" x14ac:dyDescent="0.45">
      <c r="A98" t="s">
        <v>17</v>
      </c>
      <c r="B98" s="67" t="s">
        <v>18</v>
      </c>
      <c r="C98" s="86" t="s">
        <v>6</v>
      </c>
      <c r="D98" s="102" t="s">
        <v>19</v>
      </c>
      <c r="E98" s="86" t="s">
        <v>8</v>
      </c>
      <c r="F98" s="109">
        <v>8.8655170000000005</v>
      </c>
      <c r="G98" s="109">
        <v>14.672200999999999</v>
      </c>
      <c r="H98" s="109">
        <v>15.428872</v>
      </c>
      <c r="I98" s="109">
        <v>15.372037000000001</v>
      </c>
      <c r="J98" s="109">
        <v>19.024692000000002</v>
      </c>
      <c r="K98" s="109">
        <v>21.466577999999998</v>
      </c>
      <c r="L98" s="109">
        <v>20.900668</v>
      </c>
      <c r="M98" s="109">
        <v>25.779693000000002</v>
      </c>
      <c r="N98" s="109">
        <v>24.105443000000001</v>
      </c>
      <c r="O98" s="109">
        <v>27.083293000000001</v>
      </c>
      <c r="P98" s="109">
        <v>26.571073999999999</v>
      </c>
      <c r="Q98" s="109">
        <v>30.921946999999999</v>
      </c>
      <c r="R98" s="47"/>
      <c r="S98" s="47"/>
      <c r="T98" s="107">
        <v>0.65497409795728778</v>
      </c>
      <c r="U98" s="107">
        <v>5.1571744416533005E-2</v>
      </c>
      <c r="V98" s="107">
        <v>-3.6836782364906523E-3</v>
      </c>
      <c r="W98" s="107">
        <v>0.23761684934794264</v>
      </c>
      <c r="X98" s="107">
        <v>0.12835351026970634</v>
      </c>
      <c r="Y98" s="107">
        <v>-2.6362375968819997E-2</v>
      </c>
      <c r="Z98" s="107">
        <v>0.23343871114550022</v>
      </c>
      <c r="AA98" s="107">
        <v>-6.4944528237787777E-2</v>
      </c>
      <c r="AB98" s="107">
        <v>0.12353434035624236</v>
      </c>
      <c r="AC98" s="107">
        <v>-1.8912729703880544E-2</v>
      </c>
      <c r="AD98" s="108">
        <v>0.16374471728165749</v>
      </c>
      <c r="AE98" s="79">
        <f t="shared" si="56"/>
        <v>1.997126281524247</v>
      </c>
      <c r="AF98" s="79">
        <f t="shared" ref="AF98" si="60">(Q98-F98)/F98</f>
        <v>2.4878898771498603</v>
      </c>
      <c r="AG98" s="79">
        <f t="shared" si="58"/>
        <v>0.1160162137935461</v>
      </c>
      <c r="AH98" s="75">
        <f t="shared" ref="AH98:AH99" si="61">(Q98/F98)^(1/11)-1</f>
        <v>0.12027304806760575</v>
      </c>
    </row>
    <row r="99" spans="1:63" s="7" customFormat="1" x14ac:dyDescent="0.45">
      <c r="A99" t="s">
        <v>20</v>
      </c>
      <c r="B99" s="67" t="s">
        <v>21</v>
      </c>
      <c r="C99" s="86" t="s">
        <v>6</v>
      </c>
      <c r="D99" s="102" t="s">
        <v>22</v>
      </c>
      <c r="E99" s="86" t="s">
        <v>8</v>
      </c>
      <c r="F99" s="109">
        <v>16.183869999999999</v>
      </c>
      <c r="G99" s="109">
        <v>20.653929999999999</v>
      </c>
      <c r="H99" s="109">
        <v>23.780894</v>
      </c>
      <c r="I99" s="109">
        <v>30.829255</v>
      </c>
      <c r="J99" s="109">
        <v>35.039620999999997</v>
      </c>
      <c r="K99" s="109">
        <v>37.902780999999997</v>
      </c>
      <c r="L99" s="109">
        <v>39.657124000000003</v>
      </c>
      <c r="M99" s="109">
        <v>43.746921</v>
      </c>
      <c r="N99" s="109">
        <v>49.256635000000003</v>
      </c>
      <c r="O99" s="109">
        <v>51.279153000000001</v>
      </c>
      <c r="P99" s="109">
        <v>57.581100999999997</v>
      </c>
      <c r="Q99" s="109">
        <v>69.888580000000005</v>
      </c>
      <c r="R99" s="47"/>
      <c r="S99" s="47"/>
      <c r="T99" s="107">
        <v>0.27620464079358026</v>
      </c>
      <c r="U99" s="107">
        <v>0.15139801480880394</v>
      </c>
      <c r="V99" s="107">
        <v>0.29638755380685017</v>
      </c>
      <c r="W99" s="107">
        <v>0.13657047502445324</v>
      </c>
      <c r="X99" s="107">
        <v>8.1712071029535399E-2</v>
      </c>
      <c r="Y99" s="107">
        <v>4.6285337215757331E-2</v>
      </c>
      <c r="Z99" s="107">
        <v>0.10312893592586291</v>
      </c>
      <c r="AA99" s="107">
        <v>0.12594518366218277</v>
      </c>
      <c r="AB99" s="107">
        <v>4.1060823582447316E-2</v>
      </c>
      <c r="AC99" s="107">
        <v>0.12289493159140129</v>
      </c>
      <c r="AD99" s="108">
        <v>0.21374164068172299</v>
      </c>
      <c r="AE99" s="79">
        <f t="shared" si="56"/>
        <v>2.5579315083475089</v>
      </c>
      <c r="AF99" s="79">
        <f>(Q99-F99)/F99</f>
        <v>3.3184096263749034</v>
      </c>
      <c r="AG99" s="79">
        <f t="shared" si="58"/>
        <v>0.13532384236004735</v>
      </c>
      <c r="AH99" s="75">
        <f t="shared" si="61"/>
        <v>0.14223828435058938</v>
      </c>
    </row>
    <row r="100" spans="1:63" s="7" customFormat="1" x14ac:dyDescent="0.45">
      <c r="A100" t="s">
        <v>23</v>
      </c>
      <c r="B100" s="67" t="s">
        <v>24</v>
      </c>
      <c r="C100" s="86" t="s">
        <v>11</v>
      </c>
      <c r="D100" s="102" t="s">
        <v>25</v>
      </c>
      <c r="E100" s="86" t="s">
        <v>68</v>
      </c>
      <c r="F100" s="109">
        <v>34.971178000000002</v>
      </c>
      <c r="G100" s="109">
        <v>34.166662000000002</v>
      </c>
      <c r="H100" s="109">
        <v>66.779279000000002</v>
      </c>
      <c r="I100" s="109">
        <v>36.365143000000003</v>
      </c>
      <c r="J100" s="109">
        <v>44.589787999999999</v>
      </c>
      <c r="K100" s="109">
        <v>46.763832000000001</v>
      </c>
      <c r="L100" s="109">
        <v>48.398842999999999</v>
      </c>
      <c r="M100" s="109">
        <v>50.566189000000001</v>
      </c>
      <c r="N100" s="109">
        <v>48.544009000000003</v>
      </c>
      <c r="O100" s="109">
        <v>51.474665999999999</v>
      </c>
      <c r="P100" s="109">
        <v>54.383580000000002</v>
      </c>
      <c r="Q100" s="79" t="s">
        <v>62</v>
      </c>
      <c r="R100" s="47"/>
      <c r="S100" s="47"/>
      <c r="T100" s="107">
        <v>-2.3005115812798758E-2</v>
      </c>
      <c r="U100" s="107">
        <v>0.95451574988507804</v>
      </c>
      <c r="V100" s="107">
        <v>-0.45544271300083966</v>
      </c>
      <c r="W100" s="107">
        <v>0.22616836677914343</v>
      </c>
      <c r="X100" s="107">
        <v>4.875654488422327E-2</v>
      </c>
      <c r="Y100" s="107">
        <v>3.496315272024756E-2</v>
      </c>
      <c r="Z100" s="107">
        <v>4.4780946519733952E-2</v>
      </c>
      <c r="AA100" s="107">
        <v>-3.9990753505272071E-2</v>
      </c>
      <c r="AB100" s="107">
        <v>6.0371136631916823E-2</v>
      </c>
      <c r="AC100" s="107">
        <v>5.6511566291658891E-2</v>
      </c>
      <c r="AD100" s="108" t="s">
        <v>62</v>
      </c>
      <c r="AE100" s="79">
        <f t="shared" si="56"/>
        <v>0.55509717173382034</v>
      </c>
      <c r="AF100" s="79" t="s">
        <v>62</v>
      </c>
      <c r="AG100" s="79">
        <f t="shared" si="58"/>
        <v>4.5143089039880735E-2</v>
      </c>
      <c r="AH100" s="79" t="s">
        <v>62</v>
      </c>
    </row>
    <row r="101" spans="1:63" s="7" customFormat="1" ht="15.75" x14ac:dyDescent="0.45">
      <c r="A101" t="s">
        <v>58</v>
      </c>
      <c r="B101" s="67" t="s">
        <v>26</v>
      </c>
      <c r="C101" s="86" t="s">
        <v>6</v>
      </c>
      <c r="D101" s="72" t="s">
        <v>67</v>
      </c>
      <c r="E101" s="86" t="s">
        <v>114</v>
      </c>
      <c r="F101" s="109">
        <v>51.380443</v>
      </c>
      <c r="G101" s="109">
        <v>65.912135000000006</v>
      </c>
      <c r="H101" s="109">
        <v>87.949816999999996</v>
      </c>
      <c r="I101" s="109">
        <v>110.72750499999999</v>
      </c>
      <c r="J101" s="109">
        <v>145.748513</v>
      </c>
      <c r="K101" s="109">
        <v>192.75771499999999</v>
      </c>
      <c r="L101" s="109">
        <v>228.10986700000001</v>
      </c>
      <c r="M101" s="109">
        <v>229.85485600000001</v>
      </c>
      <c r="N101" s="109">
        <v>226.420907</v>
      </c>
      <c r="O101" s="109">
        <v>272.52644400000003</v>
      </c>
      <c r="P101" s="109">
        <v>451.33851700000002</v>
      </c>
      <c r="Q101" s="79" t="s">
        <v>62</v>
      </c>
      <c r="R101" s="47"/>
      <c r="S101" s="47"/>
      <c r="T101" s="107">
        <v>0.2828253543862983</v>
      </c>
      <c r="U101" s="107">
        <v>0.33434938801481701</v>
      </c>
      <c r="V101" s="107">
        <v>0.25898505280573808</v>
      </c>
      <c r="W101" s="107">
        <v>0.31628101798193681</v>
      </c>
      <c r="X101" s="107">
        <v>0.32253640899924652</v>
      </c>
      <c r="Y101" s="107">
        <v>0.18340200805970333</v>
      </c>
      <c r="Z101" s="107">
        <v>7.6497743080968959E-3</v>
      </c>
      <c r="AA101" s="107">
        <v>-1.4939640866234298E-2</v>
      </c>
      <c r="AB101" s="107">
        <v>0.2036275607711438</v>
      </c>
      <c r="AC101" s="107">
        <v>0.65612742152831227</v>
      </c>
      <c r="AD101" s="108" t="s">
        <v>62</v>
      </c>
      <c r="AE101" s="79">
        <f t="shared" si="56"/>
        <v>7.7842472864626728</v>
      </c>
      <c r="AF101" s="79" t="s">
        <v>62</v>
      </c>
      <c r="AG101" s="79">
        <f t="shared" si="58"/>
        <v>0.24271189493185608</v>
      </c>
      <c r="AH101" s="79" t="s">
        <v>62</v>
      </c>
    </row>
    <row r="102" spans="1:63" s="7" customFormat="1" x14ac:dyDescent="0.45">
      <c r="A102" t="s">
        <v>27</v>
      </c>
      <c r="B102" s="67" t="s">
        <v>28</v>
      </c>
      <c r="C102" s="86" t="s">
        <v>6</v>
      </c>
      <c r="D102" s="77" t="s">
        <v>29</v>
      </c>
      <c r="E102" s="86" t="s">
        <v>68</v>
      </c>
      <c r="F102" s="109">
        <v>40.859000000000002</v>
      </c>
      <c r="G102" s="109">
        <v>18.527000000000001</v>
      </c>
      <c r="H102" s="109">
        <v>27.867999999999999</v>
      </c>
      <c r="I102" s="109">
        <v>25.015000000000001</v>
      </c>
      <c r="J102" s="109">
        <v>30.486999999999998</v>
      </c>
      <c r="K102" s="109">
        <v>36.850999999999999</v>
      </c>
      <c r="L102" s="109">
        <v>36.636000000000003</v>
      </c>
      <c r="M102" s="109">
        <v>45.542000000000002</v>
      </c>
      <c r="N102" s="109">
        <v>51.314999999999998</v>
      </c>
      <c r="O102" s="109">
        <v>54.546999999999997</v>
      </c>
      <c r="P102" s="109">
        <v>67.444999999999993</v>
      </c>
      <c r="Q102" s="79" t="s">
        <v>62</v>
      </c>
      <c r="R102" s="47"/>
      <c r="S102" s="47"/>
      <c r="T102" s="107">
        <v>-0.54656256883428378</v>
      </c>
      <c r="U102" s="107">
        <v>0.50418308414746049</v>
      </c>
      <c r="V102" s="107">
        <v>-0.10237548442658247</v>
      </c>
      <c r="W102" s="107">
        <v>0.21874875074955027</v>
      </c>
      <c r="X102" s="107">
        <v>0.20874471086036672</v>
      </c>
      <c r="Y102" s="107">
        <v>-5.8343057176196032E-3</v>
      </c>
      <c r="Z102" s="107">
        <v>0.24309422426029043</v>
      </c>
      <c r="AA102" s="107">
        <v>0.1267621097009354</v>
      </c>
      <c r="AB102" s="107">
        <v>6.2983533079996101E-2</v>
      </c>
      <c r="AC102" s="107">
        <v>0.23645663372871101</v>
      </c>
      <c r="AD102" s="108" t="s">
        <v>62</v>
      </c>
      <c r="AE102" s="79">
        <f t="shared" si="56"/>
        <v>0.65067671749186207</v>
      </c>
      <c r="AF102" s="79" t="s">
        <v>62</v>
      </c>
      <c r="AG102" s="79">
        <f t="shared" si="58"/>
        <v>5.1395714671878645E-2</v>
      </c>
      <c r="AH102" s="79" t="s">
        <v>62</v>
      </c>
    </row>
    <row r="103" spans="1:63" s="7" customFormat="1" ht="28.5" x14ac:dyDescent="0.45">
      <c r="A103" t="s">
        <v>30</v>
      </c>
      <c r="B103" s="67" t="s">
        <v>31</v>
      </c>
      <c r="C103" s="86" t="s">
        <v>6</v>
      </c>
      <c r="D103" s="77" t="s">
        <v>32</v>
      </c>
      <c r="E103" s="86" t="s">
        <v>69</v>
      </c>
      <c r="F103" s="109">
        <v>89.414451</v>
      </c>
      <c r="G103" s="109">
        <v>115.767055</v>
      </c>
      <c r="H103" s="109">
        <v>176.82522299999999</v>
      </c>
      <c r="I103" s="109">
        <v>255.85243600000001</v>
      </c>
      <c r="J103" s="109">
        <v>298.41901999999999</v>
      </c>
      <c r="K103" s="109">
        <v>343.90921400000002</v>
      </c>
      <c r="L103" s="109">
        <v>394.66796099999999</v>
      </c>
      <c r="M103" s="109">
        <v>415.71926500000001</v>
      </c>
      <c r="N103" s="109">
        <v>451.66113999999999</v>
      </c>
      <c r="O103" s="109">
        <v>470.08001899999999</v>
      </c>
      <c r="P103" s="109">
        <v>517.31010200000003</v>
      </c>
      <c r="Q103" s="79" t="s">
        <v>62</v>
      </c>
      <c r="R103" s="47"/>
      <c r="S103" s="47"/>
      <c r="T103" s="107">
        <v>0.29472421633500828</v>
      </c>
      <c r="U103" s="107">
        <v>0.52742265923582488</v>
      </c>
      <c r="V103" s="107">
        <v>0.44692273907099783</v>
      </c>
      <c r="W103" s="107">
        <v>0.16637161899056532</v>
      </c>
      <c r="X103" s="107">
        <v>0.15243731448484751</v>
      </c>
      <c r="Y103" s="107">
        <v>0.14759344889200904</v>
      </c>
      <c r="Z103" s="107">
        <v>5.3339277773297639E-2</v>
      </c>
      <c r="AA103" s="107">
        <v>8.6457083002876953E-2</v>
      </c>
      <c r="AB103" s="107">
        <v>4.0780304898490938E-2</v>
      </c>
      <c r="AC103" s="107">
        <v>0.10047243254557475</v>
      </c>
      <c r="AD103" s="108" t="s">
        <v>62</v>
      </c>
      <c r="AE103" s="79">
        <f t="shared" si="56"/>
        <v>4.785531267199751</v>
      </c>
      <c r="AF103" s="79" t="s">
        <v>62</v>
      </c>
      <c r="AG103" s="79">
        <f t="shared" si="58"/>
        <v>0.19188491858684964</v>
      </c>
      <c r="AH103" s="79" t="s">
        <v>62</v>
      </c>
    </row>
    <row r="104" spans="1:63" s="7" customFormat="1" x14ac:dyDescent="0.45">
      <c r="A104" t="s">
        <v>80</v>
      </c>
      <c r="B104" s="67" t="s">
        <v>79</v>
      </c>
      <c r="C104" s="71" t="s">
        <v>62</v>
      </c>
      <c r="D104" s="77" t="s">
        <v>32</v>
      </c>
      <c r="E104" s="86" t="s">
        <v>8</v>
      </c>
      <c r="F104" s="79" t="s">
        <v>62</v>
      </c>
      <c r="G104" s="79" t="s">
        <v>62</v>
      </c>
      <c r="H104" s="79" t="s">
        <v>62</v>
      </c>
      <c r="I104" s="79" t="s">
        <v>62</v>
      </c>
      <c r="J104" s="79" t="s">
        <v>62</v>
      </c>
      <c r="K104" s="79" t="s">
        <v>62</v>
      </c>
      <c r="L104" s="79" t="s">
        <v>62</v>
      </c>
      <c r="M104" s="79" t="s">
        <v>62</v>
      </c>
      <c r="N104" s="79" t="s">
        <v>62</v>
      </c>
      <c r="O104" s="79" t="s">
        <v>62</v>
      </c>
      <c r="P104" s="109">
        <v>-7.8484980000000002</v>
      </c>
      <c r="Q104" s="79" t="s">
        <v>62</v>
      </c>
      <c r="R104" s="47"/>
      <c r="S104" s="47"/>
      <c r="T104" s="79" t="s">
        <v>62</v>
      </c>
      <c r="U104" s="79" t="s">
        <v>62</v>
      </c>
      <c r="V104" s="79" t="s">
        <v>62</v>
      </c>
      <c r="W104" s="79" t="s">
        <v>62</v>
      </c>
      <c r="X104" s="79" t="s">
        <v>62</v>
      </c>
      <c r="Y104" s="79" t="s">
        <v>62</v>
      </c>
      <c r="Z104" s="79" t="s">
        <v>62</v>
      </c>
      <c r="AA104" s="79" t="s">
        <v>62</v>
      </c>
      <c r="AB104" s="79" t="s">
        <v>62</v>
      </c>
      <c r="AC104" s="79" t="s">
        <v>62</v>
      </c>
      <c r="AD104" s="79" t="s">
        <v>62</v>
      </c>
      <c r="AE104" s="79" t="s">
        <v>62</v>
      </c>
      <c r="AF104" s="79" t="s">
        <v>62</v>
      </c>
      <c r="AG104" s="79" t="s">
        <v>62</v>
      </c>
      <c r="AH104" s="79" t="s">
        <v>62</v>
      </c>
    </row>
    <row r="105" spans="1:63" s="7" customFormat="1" ht="57" x14ac:dyDescent="0.45">
      <c r="A105" t="s">
        <v>59</v>
      </c>
      <c r="B105" s="67" t="s">
        <v>33</v>
      </c>
      <c r="C105" s="86" t="s">
        <v>11</v>
      </c>
      <c r="D105" s="78" t="s">
        <v>34</v>
      </c>
      <c r="E105" s="86" t="s">
        <v>8</v>
      </c>
      <c r="F105" s="109">
        <v>38.582953000000003</v>
      </c>
      <c r="G105" s="109">
        <v>46.148659000000002</v>
      </c>
      <c r="H105" s="109">
        <v>64.339721999999995</v>
      </c>
      <c r="I105" s="109">
        <v>79.422186999999994</v>
      </c>
      <c r="J105" s="109">
        <v>102.853737</v>
      </c>
      <c r="K105" s="109">
        <v>119.602519</v>
      </c>
      <c r="L105" s="109">
        <v>97.893259999999998</v>
      </c>
      <c r="M105" s="109">
        <v>107.342102</v>
      </c>
      <c r="N105" s="109">
        <v>121.501622</v>
      </c>
      <c r="O105" s="109">
        <v>124.656817</v>
      </c>
      <c r="P105" s="109">
        <v>153.97065000000001</v>
      </c>
      <c r="Q105" s="109">
        <v>146.91537500000001</v>
      </c>
      <c r="R105" s="47"/>
      <c r="S105" s="47"/>
      <c r="T105" s="107">
        <v>0.19608934546819162</v>
      </c>
      <c r="U105" s="107">
        <v>0.3941840000161218</v>
      </c>
      <c r="V105" s="107">
        <v>0.23441918197905798</v>
      </c>
      <c r="W105" s="107">
        <v>0.29502524275741737</v>
      </c>
      <c r="X105" s="107">
        <v>0.16284077262063895</v>
      </c>
      <c r="Y105" s="107">
        <v>-0.18151172050147205</v>
      </c>
      <c r="Z105" s="107">
        <v>9.6521885163493387E-2</v>
      </c>
      <c r="AA105" s="107">
        <v>0.13191021729758934</v>
      </c>
      <c r="AB105" s="107">
        <v>2.5968336455623613E-2</v>
      </c>
      <c r="AC105" s="107">
        <v>0.23515627709313322</v>
      </c>
      <c r="AD105" s="108">
        <v>-4.5822207024520584E-2</v>
      </c>
      <c r="AE105" s="79">
        <f t="shared" ref="AE105:AE110" si="62">(P105-F105)/F105</f>
        <v>2.9906393375333398</v>
      </c>
      <c r="AF105" s="79">
        <f t="shared" ref="AF105:AF109" si="63">(Q105-F105)/F105</f>
        <v>2.8077794356486918</v>
      </c>
      <c r="AG105" s="79">
        <f t="shared" si="58"/>
        <v>0.14842925705569798</v>
      </c>
      <c r="AH105" s="75">
        <f t="shared" ref="AH105:AH109" si="64">(Q105/F105)^(1/11)-1</f>
        <v>0.12924543607990557</v>
      </c>
    </row>
    <row r="106" spans="1:63" s="7" customFormat="1" x14ac:dyDescent="0.45">
      <c r="A106" t="s">
        <v>35</v>
      </c>
      <c r="B106" s="67" t="s">
        <v>78</v>
      </c>
      <c r="C106" s="86" t="s">
        <v>6</v>
      </c>
      <c r="D106" s="77" t="s">
        <v>35</v>
      </c>
      <c r="E106" s="86" t="s">
        <v>8</v>
      </c>
      <c r="F106" s="109">
        <v>25.366688</v>
      </c>
      <c r="G106" s="109">
        <v>28.147959</v>
      </c>
      <c r="H106" s="109">
        <v>33.158147</v>
      </c>
      <c r="I106" s="109">
        <v>45.351022</v>
      </c>
      <c r="J106" s="109">
        <v>48.854095000000001</v>
      </c>
      <c r="K106" s="109">
        <v>50.978735999999998</v>
      </c>
      <c r="L106" s="109">
        <v>57.144078</v>
      </c>
      <c r="M106" s="109">
        <v>57.830768999999997</v>
      </c>
      <c r="N106" s="109">
        <v>61.390065</v>
      </c>
      <c r="O106" s="109">
        <v>62.666763000000003</v>
      </c>
      <c r="P106" s="109">
        <v>51.411143000000003</v>
      </c>
      <c r="Q106" s="109">
        <v>85.324602999999996</v>
      </c>
      <c r="R106" s="47"/>
      <c r="S106" s="47"/>
      <c r="T106" s="107">
        <v>0.10964265417700568</v>
      </c>
      <c r="U106" s="107">
        <v>0.17799471713028997</v>
      </c>
      <c r="V106" s="107">
        <v>0.36771882940262013</v>
      </c>
      <c r="W106" s="107">
        <v>7.7243529374045855E-2</v>
      </c>
      <c r="X106" s="107">
        <v>4.3489517101892888E-2</v>
      </c>
      <c r="Y106" s="107">
        <v>0.12093948347405083</v>
      </c>
      <c r="Z106" s="107">
        <v>1.2016835760303981E-2</v>
      </c>
      <c r="AA106" s="107">
        <v>6.1546752041287914E-2</v>
      </c>
      <c r="AB106" s="107">
        <v>2.0796492070826119E-2</v>
      </c>
      <c r="AC106" s="107">
        <v>-0.17961068134315475</v>
      </c>
      <c r="AD106" s="108">
        <v>0.65965193576808823</v>
      </c>
      <c r="AE106" s="79">
        <f t="shared" si="62"/>
        <v>1.0267187817345331</v>
      </c>
      <c r="AF106" s="79">
        <f t="shared" si="63"/>
        <v>2.3636477493632593</v>
      </c>
      <c r="AG106" s="79">
        <f t="shared" si="58"/>
        <v>7.3196750994695581E-2</v>
      </c>
      <c r="AH106" s="75">
        <f t="shared" si="64"/>
        <v>0.11658519316508831</v>
      </c>
    </row>
    <row r="107" spans="1:63" s="7" customFormat="1" x14ac:dyDescent="0.45">
      <c r="A107" t="s">
        <v>36</v>
      </c>
      <c r="B107" s="67" t="s">
        <v>37</v>
      </c>
      <c r="C107" s="86" t="s">
        <v>6</v>
      </c>
      <c r="D107" s="77" t="s">
        <v>38</v>
      </c>
      <c r="E107" s="86" t="s">
        <v>8</v>
      </c>
      <c r="F107" s="109">
        <v>48.366</v>
      </c>
      <c r="G107" s="109">
        <v>19.222000000000001</v>
      </c>
      <c r="H107" s="109">
        <v>21.585000000000001</v>
      </c>
      <c r="I107" s="109">
        <v>29.433</v>
      </c>
      <c r="J107" s="109">
        <v>37.322000000000003</v>
      </c>
      <c r="K107" s="109">
        <v>47.887</v>
      </c>
      <c r="L107" s="109">
        <v>49.606000000000002</v>
      </c>
      <c r="M107" s="109">
        <v>58.26</v>
      </c>
      <c r="N107" s="109">
        <v>60.770065000000002</v>
      </c>
      <c r="O107" s="109">
        <v>64.720926000000006</v>
      </c>
      <c r="P107" s="109">
        <v>73.552025</v>
      </c>
      <c r="Q107" s="109">
        <v>76.624885000000006</v>
      </c>
      <c r="R107" s="47"/>
      <c r="S107" s="47"/>
      <c r="T107" s="107">
        <v>-0.60257205474920394</v>
      </c>
      <c r="U107" s="107">
        <v>0.12293205701800021</v>
      </c>
      <c r="V107" s="107">
        <v>0.36358582348853369</v>
      </c>
      <c r="W107" s="107">
        <v>0.26803248054904361</v>
      </c>
      <c r="X107" s="107">
        <v>0.28307700551953274</v>
      </c>
      <c r="Y107" s="107">
        <v>3.5897007538580411E-2</v>
      </c>
      <c r="Z107" s="107">
        <v>0.17445470306011371</v>
      </c>
      <c r="AA107" s="107">
        <v>4.3083848266392034E-2</v>
      </c>
      <c r="AB107" s="107">
        <v>6.5013275862054784E-2</v>
      </c>
      <c r="AC107" s="107">
        <v>0.13644889753277015</v>
      </c>
      <c r="AD107" s="108">
        <v>4.1778047579247475E-2</v>
      </c>
      <c r="AE107" s="79">
        <f t="shared" si="62"/>
        <v>0.5207382251995204</v>
      </c>
      <c r="AF107" s="79">
        <f t="shared" si="63"/>
        <v>0.58427169912748644</v>
      </c>
      <c r="AG107" s="79">
        <f t="shared" si="58"/>
        <v>4.2810622083492289E-2</v>
      </c>
      <c r="AH107" s="75">
        <f t="shared" si="64"/>
        <v>4.2716709397834229E-2</v>
      </c>
    </row>
    <row r="108" spans="1:63" s="7" customFormat="1" x14ac:dyDescent="0.45">
      <c r="A108" t="s">
        <v>39</v>
      </c>
      <c r="B108" s="67" t="s">
        <v>40</v>
      </c>
      <c r="C108" s="86" t="s">
        <v>41</v>
      </c>
      <c r="D108" s="77" t="s">
        <v>38</v>
      </c>
      <c r="E108" s="86"/>
      <c r="F108" s="109">
        <v>9.8980739999999994</v>
      </c>
      <c r="G108" s="109">
        <v>11.991126</v>
      </c>
      <c r="H108" s="109">
        <v>17.973316000000001</v>
      </c>
      <c r="I108" s="109">
        <v>29.190747999999999</v>
      </c>
      <c r="J108" s="109">
        <v>28.570848000000002</v>
      </c>
      <c r="K108" s="109">
        <v>40.599162</v>
      </c>
      <c r="L108" s="109">
        <v>49.194181999999998</v>
      </c>
      <c r="M108" s="109">
        <v>53.284585999999997</v>
      </c>
      <c r="N108" s="109">
        <v>60.548079000000001</v>
      </c>
      <c r="O108" s="109">
        <v>73.909998000000002</v>
      </c>
      <c r="P108" s="109">
        <v>75.477521999999993</v>
      </c>
      <c r="Q108" s="109">
        <v>88.093902</v>
      </c>
      <c r="R108" s="47"/>
      <c r="S108" s="47"/>
      <c r="T108" s="107">
        <v>0.21146053262483186</v>
      </c>
      <c r="U108" s="107">
        <v>0.49888475861232717</v>
      </c>
      <c r="V108" s="107">
        <v>0.62411588379128258</v>
      </c>
      <c r="W108" s="107">
        <v>-2.1236180724111625E-2</v>
      </c>
      <c r="X108" s="107">
        <v>0.42099954471074852</v>
      </c>
      <c r="Y108" s="107">
        <v>0.21170436966162012</v>
      </c>
      <c r="Z108" s="107">
        <v>8.3148125117722252E-2</v>
      </c>
      <c r="AA108" s="107">
        <v>0.13631508744386228</v>
      </c>
      <c r="AB108" s="107">
        <v>0.22068278995275803</v>
      </c>
      <c r="AC108" s="107">
        <v>2.1208551514234921E-2</v>
      </c>
      <c r="AD108" s="108">
        <v>0.16715413630034118</v>
      </c>
      <c r="AE108" s="79">
        <f t="shared" si="62"/>
        <v>6.6254756228332914</v>
      </c>
      <c r="AF108" s="79">
        <f t="shared" si="63"/>
        <v>7.9001054144472969</v>
      </c>
      <c r="AG108" s="79">
        <f t="shared" si="58"/>
        <v>0.22525559318564592</v>
      </c>
      <c r="AH108" s="75">
        <f t="shared" si="64"/>
        <v>0.21985623422095624</v>
      </c>
    </row>
    <row r="109" spans="1:63" s="7" customFormat="1" x14ac:dyDescent="0.45">
      <c r="A109" t="s">
        <v>47</v>
      </c>
      <c r="B109" s="67" t="s">
        <v>81</v>
      </c>
      <c r="C109" s="86" t="s">
        <v>41</v>
      </c>
      <c r="D109" s="77" t="s">
        <v>42</v>
      </c>
      <c r="E109" s="86" t="s">
        <v>8</v>
      </c>
      <c r="F109" s="109">
        <v>3.7983630000000002</v>
      </c>
      <c r="G109" s="109">
        <v>4.8589719999999996</v>
      </c>
      <c r="H109" s="109">
        <v>6.7816349999999996</v>
      </c>
      <c r="I109" s="109">
        <v>7.8623789999999998</v>
      </c>
      <c r="J109" s="109">
        <v>8.4297090000000008</v>
      </c>
      <c r="K109" s="109">
        <v>7.4356410000000004</v>
      </c>
      <c r="L109" s="109">
        <v>8.4581300000000006</v>
      </c>
      <c r="M109" s="109">
        <v>8.4579509999999996</v>
      </c>
      <c r="N109" s="109">
        <v>6.5616349999999999</v>
      </c>
      <c r="O109" s="109">
        <v>7.1848559999999999</v>
      </c>
      <c r="P109" s="109">
        <v>6.0383469999999999</v>
      </c>
      <c r="Q109" s="109">
        <v>7.2256090000000004</v>
      </c>
      <c r="R109" s="47"/>
      <c r="S109" s="47"/>
      <c r="T109" s="107">
        <v>0.27922792002765401</v>
      </c>
      <c r="U109" s="107">
        <v>0.39569336888543505</v>
      </c>
      <c r="V109" s="107">
        <v>0.15936333937170019</v>
      </c>
      <c r="W109" s="107">
        <v>7.2157549260853493E-2</v>
      </c>
      <c r="X109" s="107">
        <v>-0.117924355395898</v>
      </c>
      <c r="Y109" s="107">
        <v>0.13751188364258038</v>
      </c>
      <c r="Z109" s="107">
        <v>-2.1163070324055082E-5</v>
      </c>
      <c r="AA109" s="107">
        <v>-0.2242051295875325</v>
      </c>
      <c r="AB109" s="107">
        <v>9.4979528730263107E-2</v>
      </c>
      <c r="AC109" s="107">
        <v>-0.15957299631335686</v>
      </c>
      <c r="AD109" s="108">
        <v>0.19662036646784295</v>
      </c>
      <c r="AE109" s="79">
        <f t="shared" si="62"/>
        <v>0.58972352036916942</v>
      </c>
      <c r="AF109" s="79">
        <f t="shared" si="63"/>
        <v>0.9022955415267051</v>
      </c>
      <c r="AG109" s="79">
        <f t="shared" si="58"/>
        <v>4.7447247804825343E-2</v>
      </c>
      <c r="AH109" s="75">
        <f t="shared" si="64"/>
        <v>6.0202705573537241E-2</v>
      </c>
    </row>
    <row r="110" spans="1:63" s="7" customFormat="1" x14ac:dyDescent="0.45">
      <c r="A110" s="110" t="s">
        <v>43</v>
      </c>
      <c r="B110" s="110"/>
      <c r="C110" s="45"/>
      <c r="D110" s="35"/>
      <c r="E110" s="35"/>
      <c r="F110" s="111">
        <v>538.01924399999996</v>
      </c>
      <c r="G110" s="111">
        <v>581.12176399999998</v>
      </c>
      <c r="H110" s="111">
        <v>768.19185300000004</v>
      </c>
      <c r="I110" s="111">
        <v>907.98407599999996</v>
      </c>
      <c r="J110" s="111">
        <v>1093.050847</v>
      </c>
      <c r="K110" s="111">
        <v>1270.1430359999999</v>
      </c>
      <c r="L110" s="111">
        <v>1395.0574670000001</v>
      </c>
      <c r="M110" s="111">
        <v>1466.1056819999999</v>
      </c>
      <c r="N110" s="111">
        <v>1559.5867519999999</v>
      </c>
      <c r="O110" s="111">
        <v>1653.8387230000001</v>
      </c>
      <c r="P110" s="111">
        <v>1925.5021859999999</v>
      </c>
      <c r="Q110" s="90" t="s">
        <v>62</v>
      </c>
      <c r="R110" s="34"/>
      <c r="S110" s="34"/>
      <c r="T110" s="112">
        <v>8.0113342562891668E-2</v>
      </c>
      <c r="U110" s="112">
        <v>0.32191203391239703</v>
      </c>
      <c r="V110" s="112">
        <v>0.18197566461304296</v>
      </c>
      <c r="W110" s="112">
        <v>0.20382160424584361</v>
      </c>
      <c r="X110" s="112">
        <v>0.16201642355984561</v>
      </c>
      <c r="Y110" s="112">
        <v>9.8346743208849119E-2</v>
      </c>
      <c r="Z110" s="112">
        <v>5.0928522072130521E-2</v>
      </c>
      <c r="AA110" s="112">
        <v>6.3761481281811166E-2</v>
      </c>
      <c r="AB110" s="112">
        <v>6.0433939233666946E-2</v>
      </c>
      <c r="AC110" s="112">
        <v>0.16426236683297202</v>
      </c>
      <c r="AD110" s="113" t="s">
        <v>62</v>
      </c>
      <c r="AE110" s="84">
        <f t="shared" si="62"/>
        <v>2.5788723311911874</v>
      </c>
      <c r="AF110" s="90" t="s">
        <v>62</v>
      </c>
      <c r="AG110" s="84">
        <f t="shared" si="58"/>
        <v>0.1359902936616233</v>
      </c>
      <c r="AH110" s="90" t="s">
        <v>62</v>
      </c>
    </row>
    <row r="111" spans="1:63" s="7" customFormat="1" x14ac:dyDescent="0.45">
      <c r="A111"/>
      <c r="B111" s="8"/>
      <c r="C111" s="44"/>
      <c r="D111" s="8"/>
      <c r="E111" s="8"/>
      <c r="F111" s="25"/>
      <c r="G111" s="25"/>
      <c r="H111" s="25"/>
      <c r="I111" s="25"/>
      <c r="J111" s="25"/>
      <c r="K111" s="25"/>
      <c r="L111" s="25"/>
      <c r="M111" s="25"/>
      <c r="N111" s="25"/>
      <c r="O111" s="26"/>
      <c r="T111" s="9"/>
      <c r="U111" s="9"/>
      <c r="V111" s="9"/>
      <c r="W111" s="9"/>
      <c r="X111" s="9"/>
      <c r="Y111" s="9"/>
      <c r="Z111" s="9"/>
      <c r="AA111" s="9"/>
      <c r="AB111" s="9"/>
      <c r="AC111" s="9"/>
      <c r="BI111" s="21"/>
      <c r="BJ111" s="21"/>
      <c r="BK111" s="21"/>
    </row>
    <row r="112" spans="1:63" s="7" customFormat="1" x14ac:dyDescent="0.45">
      <c r="A112"/>
      <c r="B112" s="8"/>
      <c r="C112" s="44"/>
      <c r="D112" s="8"/>
      <c r="E112" s="8"/>
      <c r="F112" s="25"/>
      <c r="G112" s="25"/>
      <c r="H112" s="25"/>
      <c r="I112" s="25"/>
      <c r="J112" s="25"/>
      <c r="K112" s="25"/>
      <c r="L112" s="25"/>
      <c r="M112" s="25"/>
      <c r="N112" s="25"/>
      <c r="O112" s="26"/>
      <c r="S112"/>
      <c r="T112"/>
      <c r="U112"/>
      <c r="V112"/>
      <c r="W112"/>
      <c r="X112"/>
      <c r="Y112"/>
      <c r="Z112"/>
      <c r="AA112"/>
      <c r="AB112"/>
      <c r="AC112"/>
      <c r="AD112"/>
      <c r="BI112" s="21"/>
      <c r="BJ112" s="21"/>
      <c r="BK112" s="21"/>
    </row>
    <row r="113" spans="1:63" s="7" customFormat="1" ht="18" x14ac:dyDescent="0.55000000000000004">
      <c r="A113" s="22" t="s">
        <v>75</v>
      </c>
      <c r="B113" s="15"/>
      <c r="C113" s="42"/>
      <c r="D113" s="15"/>
      <c r="E113" s="15"/>
      <c r="F113" s="10" t="s">
        <v>89</v>
      </c>
      <c r="G113" s="16"/>
      <c r="H113" s="16"/>
      <c r="I113" s="16"/>
      <c r="J113" s="16"/>
      <c r="K113" s="16"/>
      <c r="L113" s="16"/>
      <c r="M113" s="16"/>
      <c r="N113" s="16"/>
      <c r="O113" s="23"/>
      <c r="P113" s="19"/>
      <c r="Q113" s="19"/>
      <c r="S113"/>
      <c r="T113"/>
      <c r="U113"/>
      <c r="V113"/>
      <c r="W113"/>
      <c r="X113"/>
      <c r="Y113"/>
      <c r="Z113"/>
      <c r="AA113"/>
      <c r="AB113"/>
      <c r="AC113"/>
      <c r="AD113"/>
      <c r="BI113" s="21"/>
      <c r="BJ113" s="21"/>
      <c r="BK113" s="21"/>
    </row>
    <row r="114" spans="1:63" s="7" customFormat="1" ht="28.5" x14ac:dyDescent="0.45">
      <c r="A114" s="3" t="s">
        <v>84</v>
      </c>
      <c r="B114" s="3" t="s">
        <v>2</v>
      </c>
      <c r="C114" s="38" t="s">
        <v>100</v>
      </c>
      <c r="D114" s="3" t="s">
        <v>3</v>
      </c>
      <c r="E114" s="4" t="s">
        <v>4</v>
      </c>
      <c r="F114" s="38">
        <v>2012</v>
      </c>
      <c r="G114" s="38">
        <v>2013</v>
      </c>
      <c r="H114" s="38">
        <v>2014</v>
      </c>
      <c r="I114" s="38">
        <v>2015</v>
      </c>
      <c r="J114" s="38">
        <v>2016</v>
      </c>
      <c r="K114" s="38">
        <v>2017</v>
      </c>
      <c r="L114" s="38">
        <v>2018</v>
      </c>
      <c r="M114" s="38">
        <v>2019</v>
      </c>
      <c r="N114" s="38">
        <v>2020</v>
      </c>
      <c r="O114" s="38">
        <v>2021</v>
      </c>
      <c r="P114" s="38">
        <v>2022</v>
      </c>
      <c r="Q114" s="38">
        <v>2023</v>
      </c>
      <c r="S114"/>
      <c r="T114"/>
      <c r="U114"/>
      <c r="V114"/>
      <c r="W114"/>
      <c r="X114"/>
      <c r="Y114"/>
      <c r="Z114"/>
      <c r="AA114"/>
      <c r="AB114"/>
      <c r="AC114"/>
      <c r="AD114"/>
    </row>
    <row r="115" spans="1:63" s="7" customFormat="1" x14ac:dyDescent="0.45">
      <c r="A115" s="30" t="s">
        <v>57</v>
      </c>
      <c r="B115" s="70" t="s">
        <v>5</v>
      </c>
      <c r="C115" s="86" t="s">
        <v>6</v>
      </c>
      <c r="D115" s="77" t="s">
        <v>7</v>
      </c>
      <c r="E115" s="86" t="s">
        <v>8</v>
      </c>
      <c r="F115" s="107">
        <v>0.95879999999999999</v>
      </c>
      <c r="G115" s="107">
        <v>0.93569999999999998</v>
      </c>
      <c r="H115" s="107">
        <v>0.93430000000000002</v>
      </c>
      <c r="I115" s="107">
        <v>0.83660000000000001</v>
      </c>
      <c r="J115" s="107">
        <v>0.87340000000000007</v>
      </c>
      <c r="K115" s="107">
        <v>0.87400000000000011</v>
      </c>
      <c r="L115" s="107">
        <v>0.9484999999999999</v>
      </c>
      <c r="M115" s="107">
        <v>0.96400000000000008</v>
      </c>
      <c r="N115" s="107">
        <v>0.91900000000000004</v>
      </c>
      <c r="O115" s="107">
        <v>0.95519999999999994</v>
      </c>
      <c r="P115" s="107">
        <v>0.92689999999999995</v>
      </c>
      <c r="Q115" s="107">
        <v>0.89480000000000004</v>
      </c>
      <c r="S115"/>
      <c r="T115"/>
      <c r="U115"/>
      <c r="V115"/>
      <c r="W115"/>
      <c r="X115"/>
      <c r="Y115"/>
      <c r="Z115"/>
      <c r="AA115"/>
      <c r="AB115"/>
      <c r="AC115"/>
      <c r="AD115"/>
    </row>
    <row r="116" spans="1:63" s="7" customFormat="1" x14ac:dyDescent="0.45">
      <c r="A116" s="30" t="s">
        <v>9</v>
      </c>
      <c r="B116" s="70" t="s">
        <v>10</v>
      </c>
      <c r="C116" s="86" t="s">
        <v>11</v>
      </c>
      <c r="D116" s="77" t="s">
        <v>12</v>
      </c>
      <c r="E116" s="86" t="s">
        <v>8</v>
      </c>
      <c r="F116" s="107">
        <v>0.93510000000000004</v>
      </c>
      <c r="G116" s="107">
        <v>0.92169999999999996</v>
      </c>
      <c r="H116" s="107">
        <v>0.81819999999999993</v>
      </c>
      <c r="I116" s="107">
        <v>0.86540000000000006</v>
      </c>
      <c r="J116" s="107">
        <v>0.96019999999999994</v>
      </c>
      <c r="K116" s="107">
        <v>0.95799999999999996</v>
      </c>
      <c r="L116" s="107">
        <v>0.95540000000000003</v>
      </c>
      <c r="M116" s="107">
        <v>0.92569999999999997</v>
      </c>
      <c r="N116" s="107">
        <v>0.95069999999999988</v>
      </c>
      <c r="O116" s="107">
        <v>0.89900000000000002</v>
      </c>
      <c r="P116" s="107">
        <v>0.93340000000000001</v>
      </c>
      <c r="Q116" s="107">
        <v>0.91090000000000004</v>
      </c>
      <c r="S116"/>
      <c r="T116"/>
      <c r="U116"/>
      <c r="V116"/>
      <c r="W116"/>
      <c r="X116"/>
      <c r="Y116"/>
      <c r="Z116"/>
      <c r="AA116"/>
      <c r="AB116"/>
      <c r="AC116"/>
      <c r="AD116"/>
    </row>
    <row r="117" spans="1:63" s="7" customFormat="1" x14ac:dyDescent="0.45">
      <c r="A117" s="30" t="s">
        <v>13</v>
      </c>
      <c r="B117" s="70" t="s">
        <v>14</v>
      </c>
      <c r="C117" s="86" t="s">
        <v>6</v>
      </c>
      <c r="D117" s="77" t="s">
        <v>15</v>
      </c>
      <c r="E117" s="86" t="s">
        <v>8</v>
      </c>
      <c r="F117" s="107">
        <v>0.88969999999999994</v>
      </c>
      <c r="G117" s="107">
        <v>0.89840000000000009</v>
      </c>
      <c r="H117" s="107">
        <v>0.89410000000000001</v>
      </c>
      <c r="I117" s="107">
        <v>0.91859999999999997</v>
      </c>
      <c r="J117" s="107">
        <v>0.91430000000000011</v>
      </c>
      <c r="K117" s="107">
        <v>0.85420000000000007</v>
      </c>
      <c r="L117" s="107">
        <v>0.84849999999999992</v>
      </c>
      <c r="M117" s="107">
        <v>0.84599999999999997</v>
      </c>
      <c r="N117" s="107">
        <v>0.88560000000000005</v>
      </c>
      <c r="O117" s="107">
        <v>0.85409999999999997</v>
      </c>
      <c r="P117" s="107">
        <v>0.85349999999999993</v>
      </c>
      <c r="Q117" s="107">
        <v>0.90900000000000003</v>
      </c>
      <c r="S117"/>
      <c r="T117"/>
      <c r="U117"/>
      <c r="V117"/>
      <c r="W117"/>
      <c r="X117"/>
      <c r="Y117"/>
      <c r="Z117"/>
      <c r="AA117"/>
      <c r="AB117"/>
      <c r="AC117"/>
      <c r="AD117"/>
    </row>
    <row r="118" spans="1:63" s="7" customFormat="1" ht="28.5" x14ac:dyDescent="0.45">
      <c r="A118" s="30" t="s">
        <v>77</v>
      </c>
      <c r="B118" s="70" t="s">
        <v>16</v>
      </c>
      <c r="C118" s="86" t="s">
        <v>11</v>
      </c>
      <c r="D118" s="76" t="s">
        <v>65</v>
      </c>
      <c r="E118" s="86" t="s">
        <v>8</v>
      </c>
      <c r="F118" s="107">
        <v>0.93040000000000012</v>
      </c>
      <c r="G118" s="107">
        <v>0.89560000000000006</v>
      </c>
      <c r="H118" s="107">
        <v>0.90359999999999996</v>
      </c>
      <c r="I118" s="107">
        <v>0.83099999999999996</v>
      </c>
      <c r="J118" s="107">
        <v>0.83900000000000008</v>
      </c>
      <c r="K118" s="107">
        <v>0.77900000000000003</v>
      </c>
      <c r="L118" s="107">
        <v>0.82310000000000005</v>
      </c>
      <c r="M118" s="107">
        <v>0.873</v>
      </c>
      <c r="N118" s="107">
        <v>0.94379999999999997</v>
      </c>
      <c r="O118" s="107">
        <v>0.91430000000000011</v>
      </c>
      <c r="P118" s="107">
        <v>0.88</v>
      </c>
      <c r="Q118" s="107">
        <v>0.85809999999999997</v>
      </c>
      <c r="S118"/>
      <c r="T118"/>
      <c r="U118"/>
      <c r="V118"/>
      <c r="W118"/>
      <c r="X118"/>
      <c r="Y118"/>
      <c r="Z118"/>
      <c r="AA118"/>
      <c r="AB118"/>
      <c r="AC118"/>
      <c r="AD118"/>
    </row>
    <row r="119" spans="1:63" s="7" customFormat="1" ht="28.5" x14ac:dyDescent="0.45">
      <c r="A119" s="30" t="s">
        <v>60</v>
      </c>
      <c r="B119" s="70" t="s">
        <v>76</v>
      </c>
      <c r="C119" s="86" t="s">
        <v>11</v>
      </c>
      <c r="D119" s="72" t="s">
        <v>66</v>
      </c>
      <c r="E119" s="86" t="s">
        <v>68</v>
      </c>
      <c r="F119" s="107">
        <v>0.90310000000000001</v>
      </c>
      <c r="G119" s="107">
        <v>0.76319999999999988</v>
      </c>
      <c r="H119" s="107">
        <v>0.83200000000000007</v>
      </c>
      <c r="I119" s="107">
        <v>0.8306</v>
      </c>
      <c r="J119" s="107">
        <v>0.87</v>
      </c>
      <c r="K119" s="107">
        <v>0.90700000000000003</v>
      </c>
      <c r="L119" s="107">
        <v>1.0004999999999999</v>
      </c>
      <c r="M119" s="107">
        <v>0.99409999999999998</v>
      </c>
      <c r="N119" s="107">
        <v>0.92200000000000004</v>
      </c>
      <c r="O119" s="107">
        <v>0.8639</v>
      </c>
      <c r="P119" s="107">
        <v>0.87840000000000007</v>
      </c>
      <c r="Q119" s="79" t="s">
        <v>62</v>
      </c>
      <c r="S119"/>
      <c r="T119"/>
      <c r="U119"/>
      <c r="V119"/>
      <c r="W119"/>
      <c r="X119"/>
      <c r="Y119"/>
      <c r="Z119"/>
      <c r="AA119"/>
      <c r="AB119"/>
      <c r="AC119"/>
      <c r="AD119"/>
    </row>
    <row r="120" spans="1:63" s="7" customFormat="1" x14ac:dyDescent="0.45">
      <c r="A120" s="30" t="s">
        <v>17</v>
      </c>
      <c r="B120" s="70" t="s">
        <v>18</v>
      </c>
      <c r="C120" s="86" t="s">
        <v>6</v>
      </c>
      <c r="D120" s="102" t="s">
        <v>19</v>
      </c>
      <c r="E120" s="86" t="s">
        <v>8</v>
      </c>
      <c r="F120" s="107">
        <v>1.2211000000000001</v>
      </c>
      <c r="G120" s="107">
        <v>1.0689</v>
      </c>
      <c r="H120" s="107">
        <v>0.96900000000000008</v>
      </c>
      <c r="I120" s="107">
        <v>1.0409999999999999</v>
      </c>
      <c r="J120" s="107">
        <v>1.0245</v>
      </c>
      <c r="K120" s="107">
        <v>1.1409</v>
      </c>
      <c r="L120" s="107">
        <v>1.1466000000000001</v>
      </c>
      <c r="M120" s="107">
        <v>1.1665000000000001</v>
      </c>
      <c r="N120" s="107">
        <v>1.2944</v>
      </c>
      <c r="O120" s="107">
        <v>1.3177000000000001</v>
      </c>
      <c r="P120" s="107">
        <v>1.2382</v>
      </c>
      <c r="Q120" s="107">
        <v>1.3634999999999999</v>
      </c>
      <c r="S120"/>
      <c r="T120"/>
      <c r="U120"/>
      <c r="V120"/>
      <c r="W120"/>
      <c r="X120"/>
      <c r="Y120"/>
      <c r="Z120"/>
      <c r="AA120"/>
      <c r="AB120"/>
      <c r="AC120"/>
      <c r="AD120"/>
    </row>
    <row r="121" spans="1:63" s="7" customFormat="1" x14ac:dyDescent="0.45">
      <c r="A121" s="30" t="s">
        <v>20</v>
      </c>
      <c r="B121" s="70" t="s">
        <v>21</v>
      </c>
      <c r="C121" s="86" t="s">
        <v>6</v>
      </c>
      <c r="D121" s="102" t="s">
        <v>22</v>
      </c>
      <c r="E121" s="86" t="s">
        <v>8</v>
      </c>
      <c r="F121" s="107">
        <v>0.92449999999999999</v>
      </c>
      <c r="G121" s="107">
        <v>0.92689999999999995</v>
      </c>
      <c r="H121" s="107">
        <v>0.98450000000000004</v>
      </c>
      <c r="I121" s="107">
        <v>0.85409999999999997</v>
      </c>
      <c r="J121" s="107">
        <v>0.93599999999999994</v>
      </c>
      <c r="K121" s="107">
        <v>0.879</v>
      </c>
      <c r="L121" s="107">
        <v>0.9153</v>
      </c>
      <c r="M121" s="107">
        <v>0.93620000000000003</v>
      </c>
      <c r="N121" s="107">
        <v>0.97219999999999995</v>
      </c>
      <c r="O121" s="107">
        <v>0.94200000000000006</v>
      </c>
      <c r="P121" s="107">
        <v>0.88580000000000003</v>
      </c>
      <c r="Q121" s="107">
        <v>0.79890000000000005</v>
      </c>
      <c r="S121"/>
      <c r="T121"/>
      <c r="U121"/>
      <c r="V121"/>
      <c r="W121"/>
      <c r="X121"/>
      <c r="Y121"/>
      <c r="Z121"/>
      <c r="AA121"/>
      <c r="AB121"/>
      <c r="AC121"/>
      <c r="AD121"/>
    </row>
    <row r="122" spans="1:63" s="7" customFormat="1" x14ac:dyDescent="0.45">
      <c r="A122" s="30" t="s">
        <v>23</v>
      </c>
      <c r="B122" s="70" t="s">
        <v>24</v>
      </c>
      <c r="C122" s="86" t="s">
        <v>11</v>
      </c>
      <c r="D122" s="102" t="s">
        <v>25</v>
      </c>
      <c r="E122" s="86" t="s">
        <v>68</v>
      </c>
      <c r="F122" s="107">
        <v>0.91099999999999992</v>
      </c>
      <c r="G122" s="107">
        <v>0.8256</v>
      </c>
      <c r="H122" s="107">
        <v>0.81810000000000005</v>
      </c>
      <c r="I122" s="107">
        <v>0.80940000000000001</v>
      </c>
      <c r="J122" s="107">
        <v>0.9262999999999999</v>
      </c>
      <c r="K122" s="107">
        <v>0.84329999999999994</v>
      </c>
      <c r="L122" s="107">
        <v>0.873</v>
      </c>
      <c r="M122" s="107">
        <v>0.90069999999999995</v>
      </c>
      <c r="N122" s="107">
        <v>0.93599999999999994</v>
      </c>
      <c r="O122" s="107">
        <v>0.90029999999999999</v>
      </c>
      <c r="P122" s="107">
        <v>0.80930000000000002</v>
      </c>
      <c r="Q122" s="79" t="s">
        <v>62</v>
      </c>
      <c r="S122"/>
      <c r="T122"/>
      <c r="U122"/>
      <c r="V122"/>
      <c r="W122"/>
      <c r="X122"/>
      <c r="Y122"/>
      <c r="Z122"/>
      <c r="AA122"/>
      <c r="AB122"/>
      <c r="AC122"/>
      <c r="AD122"/>
    </row>
    <row r="123" spans="1:63" s="7" customFormat="1" ht="15.75" x14ac:dyDescent="0.45">
      <c r="A123" s="30" t="s">
        <v>58</v>
      </c>
      <c r="B123" s="70" t="s">
        <v>26</v>
      </c>
      <c r="C123" s="86" t="s">
        <v>6</v>
      </c>
      <c r="D123" s="72" t="s">
        <v>67</v>
      </c>
      <c r="E123" s="86" t="s">
        <v>114</v>
      </c>
      <c r="F123" s="107">
        <v>0.89049999999999996</v>
      </c>
      <c r="G123" s="107">
        <v>0.93879999999999997</v>
      </c>
      <c r="H123" s="107">
        <v>0.88419999999999999</v>
      </c>
      <c r="I123" s="107">
        <v>0.84129999999999994</v>
      </c>
      <c r="J123" s="107">
        <v>0.87529999999999997</v>
      </c>
      <c r="K123" s="107">
        <v>0.91079999999999994</v>
      </c>
      <c r="L123" s="107">
        <v>0.9133</v>
      </c>
      <c r="M123" s="107">
        <v>0.92920000000000003</v>
      </c>
      <c r="N123" s="107">
        <v>0.92779999999999996</v>
      </c>
      <c r="O123" s="107">
        <v>0.90410000000000001</v>
      </c>
      <c r="P123" s="107">
        <v>0.87860000000000005</v>
      </c>
      <c r="Q123" s="79" t="s">
        <v>62</v>
      </c>
      <c r="S123"/>
      <c r="T123"/>
      <c r="U123"/>
      <c r="V123"/>
      <c r="W123"/>
      <c r="X123"/>
      <c r="Y123"/>
      <c r="Z123"/>
      <c r="AA123"/>
      <c r="AB123"/>
      <c r="AC123"/>
      <c r="AD123"/>
    </row>
    <row r="124" spans="1:63" s="7" customFormat="1" x14ac:dyDescent="0.45">
      <c r="A124" s="30" t="s">
        <v>27</v>
      </c>
      <c r="B124" s="70" t="s">
        <v>28</v>
      </c>
      <c r="C124" s="86" t="s">
        <v>6</v>
      </c>
      <c r="D124" s="77" t="s">
        <v>29</v>
      </c>
      <c r="E124" s="86" t="s">
        <v>68</v>
      </c>
      <c r="F124" s="107">
        <v>1.0674999999999999</v>
      </c>
      <c r="G124" s="107">
        <v>0.94269999999999998</v>
      </c>
      <c r="H124" s="107">
        <v>0.90040000000000009</v>
      </c>
      <c r="I124" s="107">
        <v>0.86470000000000002</v>
      </c>
      <c r="J124" s="107">
        <v>0.79189999999999994</v>
      </c>
      <c r="K124" s="107">
        <v>0.8337</v>
      </c>
      <c r="L124" s="107">
        <v>0.8528</v>
      </c>
      <c r="M124" s="107">
        <v>1.3313999999999999</v>
      </c>
      <c r="N124" s="107">
        <v>0.94799999999999995</v>
      </c>
      <c r="O124" s="107">
        <v>1.1253</v>
      </c>
      <c r="P124" s="107">
        <v>1.0693999999999999</v>
      </c>
      <c r="Q124" s="79" t="s">
        <v>62</v>
      </c>
      <c r="S124"/>
      <c r="T124"/>
      <c r="U124"/>
      <c r="V124"/>
      <c r="W124"/>
      <c r="X124"/>
      <c r="Y124"/>
      <c r="Z124"/>
      <c r="AA124"/>
      <c r="AB124"/>
      <c r="AC124"/>
      <c r="AD124"/>
    </row>
    <row r="125" spans="1:63" s="7" customFormat="1" ht="28.5" x14ac:dyDescent="0.45">
      <c r="A125" s="30" t="s">
        <v>30</v>
      </c>
      <c r="B125" s="70" t="s">
        <v>31</v>
      </c>
      <c r="C125" s="86" t="s">
        <v>6</v>
      </c>
      <c r="D125" s="77" t="s">
        <v>32</v>
      </c>
      <c r="E125" s="86" t="s">
        <v>69</v>
      </c>
      <c r="F125" s="107">
        <v>0.96319999999999995</v>
      </c>
      <c r="G125" s="107">
        <v>0.94359999999999999</v>
      </c>
      <c r="H125" s="107">
        <v>0.94709999999999994</v>
      </c>
      <c r="I125" s="107">
        <v>0.91700000000000004</v>
      </c>
      <c r="J125" s="107">
        <v>0.95889999999999997</v>
      </c>
      <c r="K125" s="107">
        <v>0.94569999999999999</v>
      </c>
      <c r="L125" s="107">
        <v>0.93440000000000001</v>
      </c>
      <c r="M125" s="107">
        <v>0.92530000000000001</v>
      </c>
      <c r="N125" s="107">
        <v>0.96750000000000003</v>
      </c>
      <c r="O125" s="107">
        <v>0.93700000000000006</v>
      </c>
      <c r="P125" s="107">
        <v>0.9423999999999999</v>
      </c>
      <c r="Q125" s="79" t="s">
        <v>62</v>
      </c>
      <c r="S125"/>
      <c r="T125"/>
      <c r="U125"/>
      <c r="V125"/>
      <c r="W125"/>
      <c r="X125"/>
      <c r="Y125"/>
      <c r="Z125"/>
      <c r="AA125"/>
      <c r="AB125"/>
      <c r="AC125"/>
      <c r="AD125"/>
    </row>
    <row r="126" spans="1:63" s="7" customFormat="1" x14ac:dyDescent="0.45">
      <c r="A126" s="30" t="s">
        <v>80</v>
      </c>
      <c r="B126" s="70" t="s">
        <v>79</v>
      </c>
      <c r="C126" s="71" t="s">
        <v>62</v>
      </c>
      <c r="D126" s="30"/>
      <c r="E126" s="86" t="s">
        <v>8</v>
      </c>
      <c r="F126" s="107">
        <v>0</v>
      </c>
      <c r="G126" s="107">
        <v>0</v>
      </c>
      <c r="H126" s="107">
        <v>0</v>
      </c>
      <c r="I126" s="107">
        <v>0</v>
      </c>
      <c r="J126" s="107">
        <v>0</v>
      </c>
      <c r="K126" s="107">
        <v>0</v>
      </c>
      <c r="L126" s="107">
        <v>0</v>
      </c>
      <c r="M126" s="107">
        <v>0</v>
      </c>
      <c r="N126" s="107">
        <v>0</v>
      </c>
      <c r="O126" s="107">
        <v>0</v>
      </c>
      <c r="P126" s="107">
        <v>0.79810000000000003</v>
      </c>
      <c r="Q126" s="79" t="s">
        <v>62</v>
      </c>
      <c r="S126"/>
      <c r="T126"/>
      <c r="U126"/>
      <c r="V126"/>
      <c r="W126"/>
      <c r="X126"/>
      <c r="Y126"/>
      <c r="Z126"/>
      <c r="AA126"/>
      <c r="AB126"/>
      <c r="AC126"/>
      <c r="AD126"/>
    </row>
    <row r="127" spans="1:63" s="7" customFormat="1" ht="57" x14ac:dyDescent="0.45">
      <c r="A127" s="30" t="s">
        <v>59</v>
      </c>
      <c r="B127" s="70" t="s">
        <v>33</v>
      </c>
      <c r="C127" s="86" t="s">
        <v>11</v>
      </c>
      <c r="D127" s="78" t="s">
        <v>34</v>
      </c>
      <c r="E127" s="86" t="s">
        <v>8</v>
      </c>
      <c r="F127" s="107">
        <v>0.88069999999999993</v>
      </c>
      <c r="G127" s="107">
        <v>0.86459999999999992</v>
      </c>
      <c r="H127" s="107">
        <v>0.81420000000000003</v>
      </c>
      <c r="I127" s="107">
        <v>0.80370000000000008</v>
      </c>
      <c r="J127" s="107">
        <v>0.85060000000000002</v>
      </c>
      <c r="K127" s="107">
        <v>0.9083</v>
      </c>
      <c r="L127" s="107">
        <v>0.98430000000000006</v>
      </c>
      <c r="M127" s="107">
        <v>0.93650000000000011</v>
      </c>
      <c r="N127" s="107">
        <v>0.94650000000000001</v>
      </c>
      <c r="O127" s="107">
        <v>0.89430000000000009</v>
      </c>
      <c r="P127" s="107">
        <v>0.87439999999999996</v>
      </c>
      <c r="Q127" s="107">
        <v>0.9234</v>
      </c>
      <c r="S127"/>
      <c r="T127"/>
      <c r="U127"/>
      <c r="V127"/>
      <c r="W127"/>
      <c r="X127"/>
      <c r="Y127"/>
      <c r="Z127"/>
      <c r="AA127"/>
      <c r="AB127"/>
      <c r="AC127"/>
      <c r="AD127"/>
    </row>
    <row r="128" spans="1:63" s="7" customFormat="1" x14ac:dyDescent="0.45">
      <c r="A128" s="30" t="s">
        <v>35</v>
      </c>
      <c r="B128" s="70" t="s">
        <v>78</v>
      </c>
      <c r="C128" s="86" t="s">
        <v>6</v>
      </c>
      <c r="D128" s="77" t="s">
        <v>35</v>
      </c>
      <c r="E128" s="86" t="s">
        <v>8</v>
      </c>
      <c r="F128" s="107">
        <v>0.89829999999999999</v>
      </c>
      <c r="G128" s="107">
        <v>0.89370000000000005</v>
      </c>
      <c r="H128" s="107">
        <v>0.89939999999999998</v>
      </c>
      <c r="I128" s="107">
        <v>0.87639999999999996</v>
      </c>
      <c r="J128" s="107">
        <v>0.89190000000000003</v>
      </c>
      <c r="K128" s="107">
        <v>0.93090000000000006</v>
      </c>
      <c r="L128" s="107">
        <v>0.95750000000000002</v>
      </c>
      <c r="M128" s="107">
        <v>0.95140000000000002</v>
      </c>
      <c r="N128" s="107">
        <v>0.95689999999999997</v>
      </c>
      <c r="O128" s="107">
        <v>0.92489999999999994</v>
      </c>
      <c r="P128" s="107">
        <v>0.89190000000000003</v>
      </c>
      <c r="Q128" s="107">
        <v>0.90799999999999992</v>
      </c>
      <c r="S128"/>
      <c r="T128"/>
      <c r="U128"/>
      <c r="V128"/>
      <c r="W128"/>
      <c r="X128"/>
      <c r="Y128"/>
      <c r="Z128"/>
      <c r="AA128"/>
      <c r="AB128"/>
      <c r="AC128"/>
      <c r="AD128"/>
    </row>
    <row r="129" spans="1:63" s="7" customFormat="1" x14ac:dyDescent="0.45">
      <c r="A129" s="30" t="s">
        <v>36</v>
      </c>
      <c r="B129" s="70" t="s">
        <v>37</v>
      </c>
      <c r="C129" s="86" t="s">
        <v>6</v>
      </c>
      <c r="D129" s="77" t="s">
        <v>38</v>
      </c>
      <c r="E129" s="86" t="s">
        <v>8</v>
      </c>
      <c r="F129" s="107">
        <v>0.92620000000000002</v>
      </c>
      <c r="G129" s="107">
        <v>0.6976</v>
      </c>
      <c r="H129" s="107">
        <v>0.86719999999999997</v>
      </c>
      <c r="I129" s="107">
        <v>0.83329999999999993</v>
      </c>
      <c r="J129" s="107">
        <v>0.87709999999999999</v>
      </c>
      <c r="K129" s="107">
        <v>0.79299999999999993</v>
      </c>
      <c r="L129" s="107">
        <v>0.75879999999999992</v>
      </c>
      <c r="M129" s="107">
        <v>0.92749999999999999</v>
      </c>
      <c r="N129" s="107">
        <v>0.94450000000000001</v>
      </c>
      <c r="O129" s="107">
        <v>0.91489999999999994</v>
      </c>
      <c r="P129" s="107">
        <v>0.9373999999999999</v>
      </c>
      <c r="Q129" s="107">
        <v>0.93440000000000001</v>
      </c>
      <c r="S129"/>
      <c r="T129"/>
      <c r="U129"/>
      <c r="V129"/>
      <c r="W129"/>
      <c r="X129"/>
      <c r="Y129"/>
      <c r="Z129"/>
      <c r="AA129"/>
      <c r="AB129"/>
      <c r="AC129"/>
      <c r="AD129"/>
    </row>
    <row r="130" spans="1:63" s="7" customFormat="1" x14ac:dyDescent="0.45">
      <c r="A130" s="30" t="s">
        <v>39</v>
      </c>
      <c r="B130" s="70" t="s">
        <v>40</v>
      </c>
      <c r="C130" s="86" t="s">
        <v>41</v>
      </c>
      <c r="D130" s="77" t="s">
        <v>38</v>
      </c>
      <c r="E130" s="86"/>
      <c r="F130" s="107">
        <v>0.90849999999999997</v>
      </c>
      <c r="G130" s="107">
        <v>0.91020000000000001</v>
      </c>
      <c r="H130" s="107">
        <v>0.91659999999999997</v>
      </c>
      <c r="I130" s="107">
        <v>0.92370000000000008</v>
      </c>
      <c r="J130" s="107">
        <v>0.92769999999999997</v>
      </c>
      <c r="K130" s="107">
        <v>0.91390000000000005</v>
      </c>
      <c r="L130" s="107">
        <v>0.90129999999999999</v>
      </c>
      <c r="M130" s="107">
        <v>0.89659999999999995</v>
      </c>
      <c r="N130" s="107">
        <v>0.89819999999999989</v>
      </c>
      <c r="O130" s="107">
        <v>0.89040000000000008</v>
      </c>
      <c r="P130" s="107">
        <v>0.90229999999999999</v>
      </c>
      <c r="Q130" s="107">
        <v>0.91339999999999999</v>
      </c>
      <c r="S130"/>
      <c r="T130"/>
      <c r="U130"/>
      <c r="V130"/>
      <c r="W130"/>
      <c r="X130"/>
      <c r="Y130"/>
      <c r="Z130"/>
      <c r="AA130"/>
      <c r="AB130"/>
      <c r="AC130"/>
      <c r="AD130"/>
    </row>
    <row r="131" spans="1:63" s="7" customFormat="1" x14ac:dyDescent="0.45">
      <c r="A131" s="30" t="s">
        <v>47</v>
      </c>
      <c r="B131" s="70" t="s">
        <v>81</v>
      </c>
      <c r="C131" s="86" t="s">
        <v>41</v>
      </c>
      <c r="D131" s="77" t="s">
        <v>42</v>
      </c>
      <c r="E131" s="86" t="s">
        <v>8</v>
      </c>
      <c r="F131" s="107">
        <v>0.90269999999999995</v>
      </c>
      <c r="G131" s="107">
        <v>0.90060000000000007</v>
      </c>
      <c r="H131" s="107">
        <v>0.87540000000000007</v>
      </c>
      <c r="I131" s="107">
        <v>0.89419999999999999</v>
      </c>
      <c r="J131" s="107">
        <v>0.95209999999999995</v>
      </c>
      <c r="K131" s="107">
        <v>0.9</v>
      </c>
      <c r="L131" s="107">
        <v>0.87190000000000001</v>
      </c>
      <c r="M131" s="107">
        <v>0.88269999999999993</v>
      </c>
      <c r="N131" s="107">
        <v>0.89560000000000006</v>
      </c>
      <c r="O131" s="107">
        <v>0.83920000000000006</v>
      </c>
      <c r="P131" s="107">
        <v>0.89829999999999999</v>
      </c>
      <c r="Q131" s="107">
        <v>0.91099999999999992</v>
      </c>
      <c r="S131"/>
      <c r="T131"/>
      <c r="U131"/>
      <c r="V131"/>
      <c r="W131"/>
      <c r="X131"/>
      <c r="Y131"/>
      <c r="Z131"/>
      <c r="AA131"/>
      <c r="AB131"/>
      <c r="AC131"/>
      <c r="AD131"/>
    </row>
    <row r="132" spans="1:63" s="7" customFormat="1" x14ac:dyDescent="0.45">
      <c r="A132" s="110"/>
      <c r="B132" s="110"/>
      <c r="C132" s="45"/>
      <c r="D132" s="35"/>
      <c r="E132" s="35"/>
      <c r="F132" s="114"/>
      <c r="G132" s="114"/>
      <c r="H132" s="114"/>
      <c r="I132" s="114"/>
      <c r="J132" s="114"/>
      <c r="K132" s="114"/>
      <c r="L132" s="114"/>
      <c r="M132" s="114"/>
      <c r="N132" s="114"/>
      <c r="O132" s="115"/>
      <c r="P132" s="36"/>
      <c r="Q132" s="36"/>
      <c r="S132"/>
      <c r="T132"/>
      <c r="U132"/>
      <c r="V132"/>
      <c r="W132"/>
      <c r="X132"/>
      <c r="Y132"/>
      <c r="Z132"/>
      <c r="AA132"/>
      <c r="AB132"/>
      <c r="AC132"/>
      <c r="AD132"/>
    </row>
    <row r="133" spans="1:63" s="7" customFormat="1" ht="18" x14ac:dyDescent="0.55000000000000004">
      <c r="A133" s="24"/>
      <c r="B133" s="8"/>
      <c r="C133" s="44"/>
      <c r="D133" s="8"/>
      <c r="E133" s="8"/>
      <c r="F133" s="25"/>
      <c r="G133" s="25"/>
      <c r="H133" s="25"/>
      <c r="I133" s="25"/>
      <c r="J133" s="25"/>
      <c r="K133" s="25"/>
      <c r="L133" s="25"/>
      <c r="M133" s="25"/>
      <c r="N133" s="25"/>
      <c r="O133" s="26"/>
      <c r="S133"/>
      <c r="T133"/>
      <c r="U133"/>
      <c r="V133"/>
      <c r="W133"/>
      <c r="X133"/>
      <c r="Y133"/>
      <c r="Z133"/>
      <c r="AA133"/>
      <c r="AB133"/>
      <c r="AC133"/>
      <c r="AD133"/>
      <c r="BI133" s="21"/>
      <c r="BJ133" s="21"/>
      <c r="BK133" s="21"/>
    </row>
    <row r="134" spans="1:63" s="7" customFormat="1" ht="18" x14ac:dyDescent="0.55000000000000004">
      <c r="A134" s="24"/>
      <c r="B134" s="8"/>
      <c r="C134" s="44"/>
      <c r="D134" s="8"/>
      <c r="E134" s="8"/>
      <c r="F134" s="25"/>
      <c r="G134" s="25"/>
      <c r="H134" s="25"/>
      <c r="I134" s="25"/>
      <c r="J134" s="25"/>
      <c r="K134" s="25"/>
      <c r="L134" s="25"/>
      <c r="M134" s="25"/>
      <c r="N134" s="25"/>
      <c r="O134" s="26"/>
      <c r="T134"/>
      <c r="U134"/>
      <c r="V134"/>
      <c r="W134"/>
      <c r="X134"/>
      <c r="Y134"/>
      <c r="Z134"/>
      <c r="AA134"/>
      <c r="AB134"/>
      <c r="AC134"/>
      <c r="AD134"/>
      <c r="BI134" s="21"/>
      <c r="BJ134" s="21"/>
      <c r="BK134" s="21"/>
    </row>
    <row r="135" spans="1:63" s="7" customFormat="1" ht="18" x14ac:dyDescent="0.55000000000000004">
      <c r="A135" s="22" t="s">
        <v>93</v>
      </c>
      <c r="B135" s="15"/>
      <c r="C135" s="42"/>
      <c r="D135" s="15"/>
      <c r="E135" s="15"/>
      <c r="F135" s="10" t="s">
        <v>90</v>
      </c>
      <c r="G135" s="16"/>
      <c r="H135" s="16"/>
      <c r="I135" s="16"/>
      <c r="J135" s="16"/>
      <c r="K135" s="16"/>
      <c r="L135" s="16"/>
      <c r="M135" s="16"/>
      <c r="N135" s="16"/>
      <c r="O135" s="23"/>
      <c r="P135" s="19"/>
      <c r="Q135" s="19"/>
      <c r="S135"/>
      <c r="T135"/>
      <c r="U135"/>
      <c r="V135"/>
      <c r="W135"/>
      <c r="X135"/>
      <c r="Y135"/>
      <c r="Z135"/>
      <c r="AA135"/>
      <c r="AB135"/>
      <c r="AC135"/>
      <c r="AD135"/>
      <c r="BI135" s="21"/>
      <c r="BJ135" s="21"/>
      <c r="BK135" s="21"/>
    </row>
    <row r="136" spans="1:63" s="7" customFormat="1" ht="28.5" x14ac:dyDescent="0.45">
      <c r="A136" s="3" t="s">
        <v>84</v>
      </c>
      <c r="B136" s="3" t="s">
        <v>2</v>
      </c>
      <c r="C136" s="38" t="s">
        <v>100</v>
      </c>
      <c r="D136" s="3" t="s">
        <v>3</v>
      </c>
      <c r="E136" s="4" t="s">
        <v>4</v>
      </c>
      <c r="F136" s="38">
        <v>2012</v>
      </c>
      <c r="G136" s="38">
        <v>2013</v>
      </c>
      <c r="H136" s="38">
        <v>2014</v>
      </c>
      <c r="I136" s="38">
        <v>2015</v>
      </c>
      <c r="J136" s="38">
        <v>2016</v>
      </c>
      <c r="K136" s="38">
        <v>2017</v>
      </c>
      <c r="L136" s="38">
        <v>2018</v>
      </c>
      <c r="M136" s="38">
        <v>2019</v>
      </c>
      <c r="N136" s="38">
        <v>2020</v>
      </c>
      <c r="O136" s="38">
        <v>2021</v>
      </c>
      <c r="P136" s="38">
        <v>2022</v>
      </c>
      <c r="Q136" s="38">
        <v>2023</v>
      </c>
      <c r="S136"/>
      <c r="T136"/>
      <c r="U136"/>
      <c r="V136"/>
      <c r="W136"/>
      <c r="X136"/>
      <c r="Y136"/>
      <c r="Z136"/>
      <c r="AA136"/>
      <c r="AB136"/>
      <c r="AC136"/>
      <c r="AD136"/>
    </row>
    <row r="137" spans="1:63" s="7" customFormat="1" x14ac:dyDescent="0.45">
      <c r="A137" s="30" t="s">
        <v>57</v>
      </c>
      <c r="B137" s="70" t="s">
        <v>5</v>
      </c>
      <c r="C137" s="86" t="s">
        <v>6</v>
      </c>
      <c r="D137" s="77" t="s">
        <v>7</v>
      </c>
      <c r="E137" s="86" t="s">
        <v>8</v>
      </c>
      <c r="F137" s="116">
        <v>7.0000000000000007E-2</v>
      </c>
      <c r="G137" s="116">
        <v>8.1300000000000011E-2</v>
      </c>
      <c r="H137" s="116">
        <v>7.400000000000001E-2</v>
      </c>
      <c r="I137" s="116">
        <v>6.8000000000000005E-2</v>
      </c>
      <c r="J137" s="116">
        <v>6.8400000000000002E-2</v>
      </c>
      <c r="K137" s="116">
        <v>6.2600000000000003E-2</v>
      </c>
      <c r="L137" s="116">
        <v>6.0400000000000002E-2</v>
      </c>
      <c r="M137" s="116">
        <v>5.5899999999999998E-2</v>
      </c>
      <c r="N137" s="116">
        <v>6.4699999999999994E-2</v>
      </c>
      <c r="O137" s="108">
        <v>5.0099999999999999E-2</v>
      </c>
      <c r="P137" s="107">
        <v>5.33E-2</v>
      </c>
      <c r="Q137" s="107">
        <v>5.0300000000000004E-2</v>
      </c>
      <c r="S137"/>
      <c r="T137"/>
      <c r="U137"/>
      <c r="V137"/>
      <c r="W137"/>
      <c r="X137"/>
      <c r="Y137"/>
      <c r="Z137"/>
      <c r="AA137"/>
      <c r="AB137"/>
      <c r="AC137"/>
      <c r="AD137"/>
    </row>
    <row r="138" spans="1:63" s="7" customFormat="1" x14ac:dyDescent="0.45">
      <c r="A138" s="30" t="s">
        <v>9</v>
      </c>
      <c r="B138" s="70" t="s">
        <v>10</v>
      </c>
      <c r="C138" s="86" t="s">
        <v>11</v>
      </c>
      <c r="D138" s="77" t="s">
        <v>12</v>
      </c>
      <c r="E138" s="86" t="s">
        <v>8</v>
      </c>
      <c r="F138" s="116">
        <v>4.6600000000000003E-2</v>
      </c>
      <c r="G138" s="116">
        <v>4.7400000000000005E-2</v>
      </c>
      <c r="H138" s="116">
        <v>3.9800000000000002E-2</v>
      </c>
      <c r="I138" s="116">
        <v>2.7300000000000001E-2</v>
      </c>
      <c r="J138" s="116">
        <v>3.3799999999999997E-2</v>
      </c>
      <c r="K138" s="116">
        <v>3.0800000000000001E-2</v>
      </c>
      <c r="L138" s="116">
        <v>3.6600000000000001E-2</v>
      </c>
      <c r="M138" s="116">
        <v>3.7100000000000001E-2</v>
      </c>
      <c r="N138" s="116">
        <v>3.6600000000000001E-2</v>
      </c>
      <c r="O138" s="108">
        <v>3.39E-2</v>
      </c>
      <c r="P138" s="107">
        <v>3.5699999999999996E-2</v>
      </c>
      <c r="Q138" s="107">
        <v>4.4800000000000006E-2</v>
      </c>
      <c r="S138"/>
      <c r="T138"/>
      <c r="U138"/>
      <c r="V138"/>
      <c r="W138"/>
      <c r="X138"/>
      <c r="Y138"/>
      <c r="Z138"/>
      <c r="AA138"/>
      <c r="AB138"/>
      <c r="AC138"/>
      <c r="AD138"/>
    </row>
    <row r="139" spans="1:63" s="7" customFormat="1" x14ac:dyDescent="0.45">
      <c r="A139" s="30" t="s">
        <v>13</v>
      </c>
      <c r="B139" s="70" t="s">
        <v>14</v>
      </c>
      <c r="C139" s="86" t="s">
        <v>6</v>
      </c>
      <c r="D139" s="77" t="s">
        <v>15</v>
      </c>
      <c r="E139" s="86" t="s">
        <v>8</v>
      </c>
      <c r="F139" s="116">
        <v>7.2300000000000003E-2</v>
      </c>
      <c r="G139" s="116">
        <v>6.4399999999999999E-2</v>
      </c>
      <c r="H139" s="116">
        <v>5.8799999999999998E-2</v>
      </c>
      <c r="I139" s="116">
        <v>3.0800000000000001E-2</v>
      </c>
      <c r="J139" s="116">
        <v>3.39E-2</v>
      </c>
      <c r="K139" s="116">
        <v>3.3500000000000002E-2</v>
      </c>
      <c r="L139" s="116">
        <v>3.6499999999999998E-2</v>
      </c>
      <c r="M139" s="116">
        <v>3.9900000000000005E-2</v>
      </c>
      <c r="N139" s="116">
        <v>3.4599999999999999E-2</v>
      </c>
      <c r="O139" s="108">
        <v>3.5400000000000001E-2</v>
      </c>
      <c r="P139" s="107">
        <v>3.1300000000000001E-2</v>
      </c>
      <c r="Q139" s="107">
        <v>2.7200000000000002E-2</v>
      </c>
      <c r="S139"/>
      <c r="T139"/>
      <c r="U139"/>
      <c r="V139"/>
      <c r="W139"/>
      <c r="X139"/>
      <c r="Y139"/>
      <c r="Z139"/>
      <c r="AA139"/>
      <c r="AB139"/>
      <c r="AC139"/>
      <c r="AD139"/>
    </row>
    <row r="140" spans="1:63" s="7" customFormat="1" ht="28.5" x14ac:dyDescent="0.45">
      <c r="A140" s="30" t="s">
        <v>77</v>
      </c>
      <c r="B140" s="70" t="s">
        <v>16</v>
      </c>
      <c r="C140" s="86" t="s">
        <v>11</v>
      </c>
      <c r="D140" s="76" t="s">
        <v>65</v>
      </c>
      <c r="E140" s="86" t="s">
        <v>8</v>
      </c>
      <c r="F140" s="116">
        <v>4.7300000000000002E-2</v>
      </c>
      <c r="G140" s="116">
        <v>4.4600000000000001E-2</v>
      </c>
      <c r="H140" s="116">
        <v>4.5499999999999999E-2</v>
      </c>
      <c r="I140" s="116">
        <v>3.1099999999999999E-2</v>
      </c>
      <c r="J140" s="116">
        <v>3.2199999999999999E-2</v>
      </c>
      <c r="K140" s="116">
        <v>3.9199999999999999E-2</v>
      </c>
      <c r="L140" s="116">
        <v>4.0099999999999997E-2</v>
      </c>
      <c r="M140" s="116">
        <v>5.2600000000000001E-2</v>
      </c>
      <c r="N140" s="116">
        <v>5.3499999999999999E-2</v>
      </c>
      <c r="O140" s="108">
        <v>4.8399999999999999E-2</v>
      </c>
      <c r="P140" s="107">
        <v>3.6900000000000002E-2</v>
      </c>
      <c r="Q140" s="107">
        <v>8.0100000000000005E-2</v>
      </c>
      <c r="S140"/>
      <c r="T140"/>
      <c r="U140"/>
      <c r="V140"/>
      <c r="W140"/>
      <c r="X140"/>
      <c r="Y140"/>
      <c r="Z140"/>
      <c r="AA140"/>
      <c r="AB140"/>
      <c r="AC140"/>
      <c r="AD140"/>
    </row>
    <row r="141" spans="1:63" s="7" customFormat="1" ht="28.5" x14ac:dyDescent="0.45">
      <c r="A141" s="30" t="s">
        <v>60</v>
      </c>
      <c r="B141" s="70" t="s">
        <v>76</v>
      </c>
      <c r="C141" s="86" t="s">
        <v>11</v>
      </c>
      <c r="D141" s="72" t="s">
        <v>66</v>
      </c>
      <c r="E141" s="86" t="s">
        <v>68</v>
      </c>
      <c r="F141" s="116">
        <v>5.4900000000000004E-2</v>
      </c>
      <c r="G141" s="116">
        <v>5.3099999999999994E-2</v>
      </c>
      <c r="H141" s="116">
        <v>6.0100000000000001E-2</v>
      </c>
      <c r="I141" s="116">
        <v>5.3200000000000004E-2</v>
      </c>
      <c r="J141" s="116">
        <v>6.59E-2</v>
      </c>
      <c r="K141" s="116">
        <v>8.0299999999999996E-2</v>
      </c>
      <c r="L141" s="116">
        <v>9.4200000000000006E-2</v>
      </c>
      <c r="M141" s="116">
        <v>7.4999999999999997E-2</v>
      </c>
      <c r="N141" s="116">
        <v>7.2499999999999995E-2</v>
      </c>
      <c r="O141" s="108">
        <v>6.0700000000000004E-2</v>
      </c>
      <c r="P141" s="107">
        <v>6.0700000000000004E-2</v>
      </c>
      <c r="Q141" s="79" t="s">
        <v>62</v>
      </c>
      <c r="S141"/>
      <c r="T141"/>
      <c r="U141"/>
      <c r="V141"/>
      <c r="W141"/>
      <c r="X141"/>
      <c r="Y141"/>
      <c r="Z141"/>
      <c r="AA141"/>
      <c r="AB141"/>
      <c r="AC141"/>
      <c r="AD141"/>
    </row>
    <row r="142" spans="1:63" s="7" customFormat="1" x14ac:dyDescent="0.45">
      <c r="A142" s="30" t="s">
        <v>17</v>
      </c>
      <c r="B142" s="70" t="s">
        <v>18</v>
      </c>
      <c r="C142" s="86" t="s">
        <v>6</v>
      </c>
      <c r="D142" s="102" t="s">
        <v>19</v>
      </c>
      <c r="E142" s="86" t="s">
        <v>8</v>
      </c>
      <c r="F142" s="116">
        <v>2.7200000000000002E-2</v>
      </c>
      <c r="G142" s="116">
        <v>3.6900000000000002E-2</v>
      </c>
      <c r="H142" s="116">
        <v>3.6000000000000004E-2</v>
      </c>
      <c r="I142" s="116">
        <v>2.2200000000000001E-2</v>
      </c>
      <c r="J142" s="116">
        <v>2.5699999999999997E-2</v>
      </c>
      <c r="K142" s="116">
        <v>2.46E-2</v>
      </c>
      <c r="L142" s="116">
        <v>2.2400000000000003E-2</v>
      </c>
      <c r="M142" s="116">
        <v>2.7400000000000001E-2</v>
      </c>
      <c r="N142" s="116">
        <v>2.4799999999999999E-2</v>
      </c>
      <c r="O142" s="108">
        <v>2.3E-2</v>
      </c>
      <c r="P142" s="107">
        <v>2.0899999999999998E-2</v>
      </c>
      <c r="Q142" s="107">
        <v>1.95E-2</v>
      </c>
      <c r="S142"/>
      <c r="T142"/>
      <c r="U142"/>
      <c r="V142"/>
      <c r="W142"/>
      <c r="X142"/>
      <c r="Y142"/>
      <c r="Z142"/>
      <c r="AA142"/>
      <c r="AB142"/>
      <c r="AC142"/>
      <c r="AD142"/>
    </row>
    <row r="143" spans="1:63" s="7" customFormat="1" x14ac:dyDescent="0.45">
      <c r="A143" s="30" t="s">
        <v>20</v>
      </c>
      <c r="B143" s="70" t="s">
        <v>21</v>
      </c>
      <c r="C143" s="86" t="s">
        <v>6</v>
      </c>
      <c r="D143" s="102" t="s">
        <v>22</v>
      </c>
      <c r="E143" s="86" t="s">
        <v>8</v>
      </c>
      <c r="F143" s="116">
        <v>7.690000000000001E-2</v>
      </c>
      <c r="G143" s="116">
        <v>6.6500000000000004E-2</v>
      </c>
      <c r="H143" s="116">
        <v>5.0499999999999996E-2</v>
      </c>
      <c r="I143" s="116">
        <v>4.0199999999999993E-2</v>
      </c>
      <c r="J143" s="116">
        <v>3.6400000000000002E-2</v>
      </c>
      <c r="K143" s="116">
        <v>3.3300000000000003E-2</v>
      </c>
      <c r="L143" s="116">
        <v>3.4700000000000002E-2</v>
      </c>
      <c r="M143" s="116">
        <v>3.6600000000000001E-2</v>
      </c>
      <c r="N143" s="116">
        <v>4.4199999999999996E-2</v>
      </c>
      <c r="O143" s="108">
        <v>4.2699999999999995E-2</v>
      </c>
      <c r="P143" s="107">
        <v>4.5700000000000005E-2</v>
      </c>
      <c r="Q143" s="107">
        <v>4.82E-2</v>
      </c>
      <c r="S143"/>
      <c r="T143"/>
      <c r="U143"/>
      <c r="V143"/>
      <c r="W143"/>
      <c r="X143"/>
      <c r="Y143"/>
      <c r="Z143"/>
      <c r="AA143"/>
      <c r="AB143"/>
      <c r="AC143"/>
      <c r="AD143"/>
    </row>
    <row r="144" spans="1:63" s="7" customFormat="1" x14ac:dyDescent="0.45">
      <c r="A144" s="30" t="s">
        <v>23</v>
      </c>
      <c r="B144" s="70" t="s">
        <v>24</v>
      </c>
      <c r="C144" s="86" t="s">
        <v>11</v>
      </c>
      <c r="D144" s="102" t="s">
        <v>25</v>
      </c>
      <c r="E144" s="86" t="s">
        <v>68</v>
      </c>
      <c r="F144" s="116">
        <v>7.2400000000000006E-2</v>
      </c>
      <c r="G144" s="116">
        <v>6.7299999999999999E-2</v>
      </c>
      <c r="H144" s="116">
        <v>9.11E-2</v>
      </c>
      <c r="I144" s="116">
        <v>3.9699999999999999E-2</v>
      </c>
      <c r="J144" s="116">
        <v>5.5999999999999994E-2</v>
      </c>
      <c r="K144" s="116">
        <v>5.1100000000000007E-2</v>
      </c>
      <c r="L144" s="116">
        <v>6.1799999999999994E-2</v>
      </c>
      <c r="M144" s="116">
        <v>6.3600000000000004E-2</v>
      </c>
      <c r="N144" s="116">
        <v>5.2999999999999999E-2</v>
      </c>
      <c r="O144" s="108">
        <v>4.6900000000000004E-2</v>
      </c>
      <c r="P144" s="107">
        <v>5.21E-2</v>
      </c>
      <c r="Q144" s="79" t="s">
        <v>62</v>
      </c>
      <c r="S144"/>
      <c r="T144"/>
      <c r="U144"/>
      <c r="V144"/>
      <c r="W144"/>
      <c r="X144"/>
      <c r="Y144"/>
      <c r="Z144"/>
      <c r="AA144"/>
      <c r="AB144"/>
      <c r="AC144"/>
      <c r="AD144"/>
    </row>
    <row r="145" spans="1:63" s="7" customFormat="1" ht="15.75" x14ac:dyDescent="0.45">
      <c r="A145" s="30" t="s">
        <v>58</v>
      </c>
      <c r="B145" s="70" t="s">
        <v>26</v>
      </c>
      <c r="C145" s="86" t="s">
        <v>6</v>
      </c>
      <c r="D145" s="72" t="s">
        <v>67</v>
      </c>
      <c r="E145" s="86" t="s">
        <v>114</v>
      </c>
      <c r="F145" s="116">
        <v>5.1799999999999999E-2</v>
      </c>
      <c r="G145" s="116">
        <v>5.2999999999999999E-2</v>
      </c>
      <c r="H145" s="116">
        <v>4.7500000000000001E-2</v>
      </c>
      <c r="I145" s="116">
        <v>2.8399999999999998E-2</v>
      </c>
      <c r="J145" s="116">
        <v>3.3799999999999997E-2</v>
      </c>
      <c r="K145" s="116">
        <v>3.9399999999999998E-2</v>
      </c>
      <c r="L145" s="116">
        <v>4.6199999999999998E-2</v>
      </c>
      <c r="M145" s="116">
        <v>4.5400000000000003E-2</v>
      </c>
      <c r="N145" s="116">
        <v>4.1599999999999998E-2</v>
      </c>
      <c r="O145" s="108">
        <v>4.2599999999999999E-2</v>
      </c>
      <c r="P145" s="107">
        <v>7.0599999999999996E-2</v>
      </c>
      <c r="Q145" s="79" t="s">
        <v>62</v>
      </c>
      <c r="S145"/>
      <c r="T145"/>
      <c r="U145"/>
      <c r="V145"/>
      <c r="W145"/>
      <c r="X145"/>
      <c r="Y145"/>
      <c r="Z145"/>
      <c r="AA145"/>
      <c r="AB145"/>
      <c r="AC145"/>
      <c r="AD145"/>
    </row>
    <row r="146" spans="1:63" s="7" customFormat="1" x14ac:dyDescent="0.45">
      <c r="A146" s="30" t="s">
        <v>27</v>
      </c>
      <c r="B146" s="70" t="s">
        <v>28</v>
      </c>
      <c r="C146" s="86" t="s">
        <v>6</v>
      </c>
      <c r="D146" s="77" t="s">
        <v>29</v>
      </c>
      <c r="E146" s="86" t="s">
        <v>68</v>
      </c>
      <c r="F146" s="116">
        <v>0.17430000000000001</v>
      </c>
      <c r="G146" s="116">
        <v>7.0000000000000007E-2</v>
      </c>
      <c r="H146" s="116">
        <v>6.4899999999999999E-2</v>
      </c>
      <c r="I146" s="116">
        <v>4.2699999999999995E-2</v>
      </c>
      <c r="J146" s="116">
        <v>4.2800000000000005E-2</v>
      </c>
      <c r="K146" s="116">
        <v>4.7E-2</v>
      </c>
      <c r="L146" s="116">
        <v>4.5899999999999996E-2</v>
      </c>
      <c r="M146" s="116">
        <v>4.0300000000000002E-2</v>
      </c>
      <c r="N146" s="116">
        <v>5.16E-2</v>
      </c>
      <c r="O146" s="108">
        <v>4.0999999999999995E-2</v>
      </c>
      <c r="P146" s="107">
        <v>4.8499999999999995E-2</v>
      </c>
      <c r="Q146" s="79" t="s">
        <v>62</v>
      </c>
      <c r="S146"/>
      <c r="T146"/>
      <c r="U146"/>
      <c r="V146"/>
      <c r="W146"/>
      <c r="X146"/>
      <c r="Y146"/>
      <c r="Z146"/>
      <c r="AA146"/>
      <c r="AB146"/>
      <c r="AC146"/>
      <c r="AD146"/>
    </row>
    <row r="147" spans="1:63" s="7" customFormat="1" ht="28.5" x14ac:dyDescent="0.45">
      <c r="A147" s="30" t="s">
        <v>30</v>
      </c>
      <c r="B147" s="70" t="s">
        <v>31</v>
      </c>
      <c r="C147" s="86" t="s">
        <v>6</v>
      </c>
      <c r="D147" s="77" t="s">
        <v>32</v>
      </c>
      <c r="E147" s="86" t="s">
        <v>69</v>
      </c>
      <c r="F147" s="116">
        <v>4.53E-2</v>
      </c>
      <c r="G147" s="116">
        <v>4.1700000000000001E-2</v>
      </c>
      <c r="H147" s="116">
        <v>4.1100000000000005E-2</v>
      </c>
      <c r="I147" s="116">
        <v>3.8599999999999995E-2</v>
      </c>
      <c r="J147" s="116">
        <v>3.7100000000000001E-2</v>
      </c>
      <c r="K147" s="116">
        <v>3.8399999999999997E-2</v>
      </c>
      <c r="L147" s="116">
        <v>4.9000000000000002E-2</v>
      </c>
      <c r="M147" s="116">
        <v>5.1399999999999994E-2</v>
      </c>
      <c r="N147" s="116">
        <v>5.3099999999999994E-2</v>
      </c>
      <c r="O147" s="108">
        <v>0.05</v>
      </c>
      <c r="P147" s="107">
        <v>5.7500000000000002E-2</v>
      </c>
      <c r="Q147" s="79" t="s">
        <v>62</v>
      </c>
      <c r="S147"/>
      <c r="T147"/>
      <c r="U147"/>
      <c r="V147"/>
      <c r="W147"/>
      <c r="X147"/>
      <c r="Y147"/>
      <c r="Z147"/>
      <c r="AA147"/>
      <c r="AB147"/>
      <c r="AC147"/>
      <c r="AD147"/>
    </row>
    <row r="148" spans="1:63" s="7" customFormat="1" x14ac:dyDescent="0.45">
      <c r="A148" s="30" t="s">
        <v>80</v>
      </c>
      <c r="B148" s="70" t="s">
        <v>79</v>
      </c>
      <c r="C148" s="71" t="s">
        <v>62</v>
      </c>
      <c r="D148" s="30"/>
      <c r="E148" s="86" t="s">
        <v>8</v>
      </c>
      <c r="F148" s="116">
        <v>0</v>
      </c>
      <c r="G148" s="116">
        <v>0</v>
      </c>
      <c r="H148" s="116">
        <v>0</v>
      </c>
      <c r="I148" s="116">
        <v>0</v>
      </c>
      <c r="J148" s="116">
        <v>0</v>
      </c>
      <c r="K148" s="116">
        <v>0</v>
      </c>
      <c r="L148" s="116">
        <v>0</v>
      </c>
      <c r="M148" s="116">
        <v>0</v>
      </c>
      <c r="N148" s="116">
        <v>0</v>
      </c>
      <c r="O148" s="108">
        <v>0</v>
      </c>
      <c r="P148" s="107">
        <v>-4.0999999999999995E-2</v>
      </c>
      <c r="Q148" s="79" t="s">
        <v>62</v>
      </c>
      <c r="T148" s="98"/>
      <c r="U148" s="98"/>
      <c r="V148" s="98"/>
      <c r="W148" s="98"/>
      <c r="X148" s="98"/>
      <c r="Y148" s="98"/>
      <c r="Z148" s="98"/>
      <c r="AA148" s="98"/>
      <c r="AB148" s="98"/>
      <c r="AC148" s="98"/>
    </row>
    <row r="149" spans="1:63" s="7" customFormat="1" ht="57" x14ac:dyDescent="0.45">
      <c r="A149" s="30" t="s">
        <v>59</v>
      </c>
      <c r="B149" s="70" t="s">
        <v>33</v>
      </c>
      <c r="C149" s="86" t="s">
        <v>11</v>
      </c>
      <c r="D149" s="78" t="s">
        <v>34</v>
      </c>
      <c r="E149" s="86" t="s">
        <v>8</v>
      </c>
      <c r="F149" s="116">
        <v>4.2500000000000003E-2</v>
      </c>
      <c r="G149" s="116">
        <v>4.9599999999999998E-2</v>
      </c>
      <c r="H149" s="116">
        <v>3.9800000000000002E-2</v>
      </c>
      <c r="I149" s="116">
        <v>3.5200000000000002E-2</v>
      </c>
      <c r="J149" s="116">
        <v>4.2099999999999999E-2</v>
      </c>
      <c r="K149" s="116">
        <v>4.7500000000000001E-2</v>
      </c>
      <c r="L149" s="116">
        <v>3.9399999999999998E-2</v>
      </c>
      <c r="M149" s="116">
        <v>3.85E-2</v>
      </c>
      <c r="N149" s="116">
        <v>4.24E-2</v>
      </c>
      <c r="O149" s="108">
        <v>3.8800000000000001E-2</v>
      </c>
      <c r="P149" s="107">
        <v>4.6500000000000007E-2</v>
      </c>
      <c r="Q149" s="107">
        <v>3.9199999999999999E-2</v>
      </c>
      <c r="T149" s="117"/>
      <c r="U149" s="117"/>
      <c r="V149" s="117"/>
      <c r="W149" s="117"/>
      <c r="X149" s="117"/>
      <c r="Y149" s="117"/>
      <c r="Z149" s="117"/>
      <c r="AA149" s="117"/>
      <c r="AB149" s="117"/>
      <c r="AC149" s="117"/>
      <c r="AD149" s="117"/>
    </row>
    <row r="150" spans="1:63" s="7" customFormat="1" x14ac:dyDescent="0.45">
      <c r="A150" s="30" t="s">
        <v>35</v>
      </c>
      <c r="B150" s="70" t="s">
        <v>78</v>
      </c>
      <c r="C150" s="86" t="s">
        <v>6</v>
      </c>
      <c r="D150" s="77" t="s">
        <v>35</v>
      </c>
      <c r="E150" s="86" t="s">
        <v>8</v>
      </c>
      <c r="F150" s="116">
        <v>0.1258</v>
      </c>
      <c r="G150" s="116">
        <v>0.10730000000000001</v>
      </c>
      <c r="H150" s="116">
        <v>0.10199999999999999</v>
      </c>
      <c r="I150" s="116">
        <v>8.0799999999999997E-2</v>
      </c>
      <c r="J150" s="116">
        <v>8.2799999999999999E-2</v>
      </c>
      <c r="K150" s="116">
        <v>8.09E-2</v>
      </c>
      <c r="L150" s="116">
        <v>9.1999999999999998E-2</v>
      </c>
      <c r="M150" s="116">
        <v>9.3399999999999997E-2</v>
      </c>
      <c r="N150" s="116">
        <v>8.1799999999999998E-2</v>
      </c>
      <c r="O150" s="108">
        <v>9.6999999999999989E-2</v>
      </c>
      <c r="P150" s="107">
        <v>7.2099999999999997E-2</v>
      </c>
      <c r="Q150" s="107">
        <v>8.9700000000000002E-2</v>
      </c>
      <c r="T150" s="117"/>
      <c r="U150" s="117"/>
      <c r="V150" s="117"/>
      <c r="W150" s="117"/>
      <c r="X150" s="117"/>
      <c r="Y150" s="117"/>
      <c r="Z150" s="117"/>
      <c r="AA150" s="117"/>
      <c r="AB150" s="117"/>
      <c r="AC150" s="117"/>
      <c r="AD150" s="117"/>
    </row>
    <row r="151" spans="1:63" s="7" customFormat="1" x14ac:dyDescent="0.45">
      <c r="A151" s="30" t="s">
        <v>36</v>
      </c>
      <c r="B151" s="70" t="s">
        <v>37</v>
      </c>
      <c r="C151" s="86" t="s">
        <v>6</v>
      </c>
      <c r="D151" s="77" t="s">
        <v>38</v>
      </c>
      <c r="E151" s="86" t="s">
        <v>8</v>
      </c>
      <c r="F151" s="116">
        <v>0.17480000000000001</v>
      </c>
      <c r="G151" s="116">
        <v>6.5000000000000002E-2</v>
      </c>
      <c r="H151" s="116">
        <v>5.1100000000000007E-2</v>
      </c>
      <c r="I151" s="116">
        <v>3.39E-2</v>
      </c>
      <c r="J151" s="116">
        <v>3.1899999999999998E-2</v>
      </c>
      <c r="K151" s="116">
        <v>3.7599999999999995E-2</v>
      </c>
      <c r="L151" s="116">
        <v>4.0199999999999993E-2</v>
      </c>
      <c r="M151" s="116">
        <v>5.4800000000000001E-2</v>
      </c>
      <c r="N151" s="116">
        <v>5.5E-2</v>
      </c>
      <c r="O151" s="108">
        <v>5.0799999999999998E-2</v>
      </c>
      <c r="P151" s="107">
        <v>4.2999999999999997E-2</v>
      </c>
      <c r="Q151" s="107">
        <v>3.9900000000000005E-2</v>
      </c>
      <c r="T151" s="117"/>
      <c r="U151" s="117"/>
      <c r="V151" s="117"/>
      <c r="W151" s="117"/>
      <c r="X151" s="117"/>
      <c r="Y151" s="117"/>
      <c r="Z151" s="117"/>
      <c r="AA151" s="117"/>
      <c r="AB151" s="117"/>
      <c r="AC151" s="117"/>
      <c r="AD151" s="117"/>
    </row>
    <row r="152" spans="1:63" s="7" customFormat="1" x14ac:dyDescent="0.45">
      <c r="A152" s="30" t="s">
        <v>39</v>
      </c>
      <c r="B152" s="70" t="s">
        <v>40</v>
      </c>
      <c r="C152" s="86" t="s">
        <v>41</v>
      </c>
      <c r="D152" s="77" t="s">
        <v>38</v>
      </c>
      <c r="E152" s="86"/>
      <c r="F152" s="116">
        <v>5.4000000000000006E-2</v>
      </c>
      <c r="G152" s="116">
        <v>5.6399999999999999E-2</v>
      </c>
      <c r="H152" s="116">
        <v>6.3700000000000007E-2</v>
      </c>
      <c r="I152" s="116">
        <v>5.9699999999999996E-2</v>
      </c>
      <c r="J152" s="116">
        <v>5.5300000000000002E-2</v>
      </c>
      <c r="K152" s="116">
        <v>7.9899999999999999E-2</v>
      </c>
      <c r="L152" s="116">
        <v>9.2300000000000007E-2</v>
      </c>
      <c r="M152" s="116">
        <v>9.5000000000000001E-2</v>
      </c>
      <c r="N152" s="116">
        <v>9.6699999999999994E-2</v>
      </c>
      <c r="O152" s="108">
        <v>0.1076</v>
      </c>
      <c r="P152" s="107">
        <v>0.10210000000000001</v>
      </c>
      <c r="Q152" s="107">
        <v>0.10550000000000001</v>
      </c>
      <c r="T152" s="117"/>
      <c r="U152" s="117"/>
      <c r="V152" s="117"/>
      <c r="W152" s="117"/>
      <c r="X152" s="117"/>
      <c r="Y152" s="117"/>
      <c r="Z152" s="117"/>
      <c r="AA152" s="117"/>
      <c r="AB152" s="117"/>
      <c r="AC152" s="117"/>
      <c r="AD152" s="117"/>
    </row>
    <row r="153" spans="1:63" s="7" customFormat="1" x14ac:dyDescent="0.45">
      <c r="A153" s="30" t="s">
        <v>47</v>
      </c>
      <c r="B153" s="70" t="s">
        <v>81</v>
      </c>
      <c r="C153" s="86" t="s">
        <v>41</v>
      </c>
      <c r="D153" s="77" t="s">
        <v>42</v>
      </c>
      <c r="E153" s="86" t="s">
        <v>8</v>
      </c>
      <c r="F153" s="116">
        <v>7.0300000000000001E-2</v>
      </c>
      <c r="G153" s="116">
        <v>8.43E-2</v>
      </c>
      <c r="H153" s="116">
        <v>0.12529999999999999</v>
      </c>
      <c r="I153" s="116">
        <v>0.13600000000000001</v>
      </c>
      <c r="J153" s="116">
        <v>0.1318</v>
      </c>
      <c r="K153" s="116">
        <v>0.1042</v>
      </c>
      <c r="L153" s="116">
        <v>0.1084</v>
      </c>
      <c r="M153" s="116">
        <v>0.10349999999999999</v>
      </c>
      <c r="N153" s="116">
        <v>8.3800000000000013E-2</v>
      </c>
      <c r="O153" s="108">
        <v>8.9800000000000005E-2</v>
      </c>
      <c r="P153" s="107">
        <v>7.1800000000000003E-2</v>
      </c>
      <c r="Q153" s="107">
        <v>8.8399999999999992E-2</v>
      </c>
      <c r="T153" s="117"/>
      <c r="U153" s="117"/>
      <c r="V153" s="117"/>
      <c r="W153" s="117"/>
      <c r="X153" s="117"/>
      <c r="Y153" s="117"/>
      <c r="Z153" s="117"/>
      <c r="AA153" s="117"/>
      <c r="AB153" s="117"/>
      <c r="AC153" s="117"/>
      <c r="AD153" s="117"/>
    </row>
    <row r="154" spans="1:63" s="7" customFormat="1" x14ac:dyDescent="0.45">
      <c r="A154" s="35"/>
      <c r="B154" s="35"/>
      <c r="C154" s="45"/>
      <c r="D154" s="35"/>
      <c r="E154" s="35"/>
      <c r="F154" s="114"/>
      <c r="G154" s="114"/>
      <c r="H154" s="114"/>
      <c r="I154" s="114"/>
      <c r="J154" s="114"/>
      <c r="K154" s="114"/>
      <c r="L154" s="114"/>
      <c r="M154" s="114"/>
      <c r="N154" s="114"/>
      <c r="O154" s="115"/>
      <c r="P154" s="36"/>
      <c r="Q154" s="36"/>
      <c r="T154" s="98"/>
      <c r="U154" s="98"/>
      <c r="V154" s="98"/>
      <c r="W154" s="98"/>
      <c r="X154" s="98"/>
      <c r="Y154" s="98"/>
      <c r="Z154" s="98"/>
      <c r="AA154" s="98"/>
      <c r="AB154" s="98"/>
      <c r="AC154" s="98"/>
    </row>
    <row r="155" spans="1:63" s="7" customFormat="1" ht="18" x14ac:dyDescent="0.55000000000000004">
      <c r="A155" s="24"/>
      <c r="B155" s="8"/>
      <c r="C155" s="44"/>
      <c r="D155" s="8"/>
      <c r="E155" s="8"/>
      <c r="F155" s="25"/>
      <c r="G155" s="25"/>
      <c r="H155" s="25"/>
      <c r="I155" s="25"/>
      <c r="J155" s="25"/>
      <c r="K155" s="25"/>
      <c r="L155" s="25"/>
      <c r="M155" s="25"/>
      <c r="N155" s="25"/>
      <c r="O155" s="26"/>
      <c r="T155" s="9"/>
      <c r="U155" s="9"/>
      <c r="V155" s="9"/>
      <c r="W155" s="9"/>
      <c r="X155" s="9"/>
      <c r="Y155" s="9"/>
      <c r="Z155" s="9"/>
      <c r="AA155" s="9"/>
      <c r="AB155" s="9"/>
      <c r="AC155" s="9"/>
      <c r="BI155" s="21"/>
      <c r="BJ155" s="21"/>
      <c r="BK155" s="21"/>
    </row>
    <row r="156" spans="1:63" ht="15.75" x14ac:dyDescent="0.45">
      <c r="A156" t="s">
        <v>106</v>
      </c>
      <c r="B156" s="8"/>
      <c r="C156" s="44"/>
      <c r="D156" s="8"/>
      <c r="E156" s="8"/>
      <c r="F156" s="13"/>
      <c r="G156" s="13"/>
      <c r="H156" s="13"/>
      <c r="I156" s="13"/>
      <c r="J156" s="13"/>
      <c r="K156" s="13"/>
      <c r="L156" s="13"/>
      <c r="M156" s="13"/>
      <c r="N156" s="13"/>
      <c r="O156" s="13"/>
      <c r="T156" s="9"/>
      <c r="U156" s="9"/>
      <c r="V156" s="9"/>
      <c r="W156" s="9"/>
      <c r="X156" s="9"/>
      <c r="Y156" s="9"/>
      <c r="Z156" s="9"/>
      <c r="AA156" s="9"/>
      <c r="AB156" s="9"/>
      <c r="AC156" s="9"/>
    </row>
    <row r="157" spans="1:63" x14ac:dyDescent="0.45">
      <c r="A157" s="119" t="s">
        <v>112</v>
      </c>
      <c r="B157" s="119"/>
      <c r="C157" s="119"/>
      <c r="D157" s="119"/>
      <c r="E157" s="119"/>
    </row>
    <row r="158" spans="1:63" x14ac:dyDescent="0.45">
      <c r="A158" s="119"/>
      <c r="B158" s="119"/>
      <c r="C158" s="119"/>
      <c r="D158" s="119"/>
      <c r="E158" s="119"/>
    </row>
    <row r="159" spans="1:63" x14ac:dyDescent="0.45">
      <c r="A159" s="60"/>
      <c r="B159" s="60"/>
      <c r="C159" s="61"/>
      <c r="D159" s="60"/>
      <c r="E159" s="60"/>
    </row>
    <row r="160" spans="1:63" ht="14.25" customHeight="1" x14ac:dyDescent="0.45">
      <c r="A160" s="118" t="s">
        <v>115</v>
      </c>
      <c r="B160" s="118"/>
      <c r="C160" s="118"/>
      <c r="D160" s="118"/>
      <c r="E160" s="118"/>
      <c r="F160" s="11"/>
      <c r="G160" s="11"/>
      <c r="H160" s="11"/>
    </row>
    <row r="161" spans="1:63" x14ac:dyDescent="0.45">
      <c r="A161" s="118"/>
      <c r="B161" s="118"/>
      <c r="C161" s="118"/>
      <c r="D161" s="118"/>
      <c r="E161" s="118"/>
      <c r="F161" s="11"/>
      <c r="G161" s="11"/>
      <c r="H161" s="11"/>
      <c r="BI161"/>
      <c r="BJ161"/>
      <c r="BK161"/>
    </row>
    <row r="162" spans="1:63" x14ac:dyDescent="0.45">
      <c r="A162" s="118"/>
      <c r="B162" s="118"/>
      <c r="C162" s="118"/>
      <c r="D162" s="118"/>
      <c r="E162" s="118"/>
      <c r="F162" s="11"/>
      <c r="G162" s="11"/>
      <c r="H162" s="11"/>
      <c r="BI162"/>
      <c r="BJ162"/>
      <c r="BK162"/>
    </row>
    <row r="163" spans="1:63" x14ac:dyDescent="0.45">
      <c r="A163" s="118"/>
      <c r="B163" s="118"/>
      <c r="C163" s="118"/>
      <c r="D163" s="118"/>
      <c r="E163" s="118"/>
      <c r="F163" s="11"/>
      <c r="G163" s="11"/>
      <c r="H163" s="11"/>
      <c r="BI163"/>
      <c r="BJ163"/>
      <c r="BK163"/>
    </row>
    <row r="164" spans="1:63" x14ac:dyDescent="0.45">
      <c r="A164" s="118"/>
      <c r="B164" s="118"/>
      <c r="C164" s="118"/>
      <c r="D164" s="118"/>
      <c r="E164" s="118"/>
      <c r="F164" s="11"/>
      <c r="G164" s="11"/>
      <c r="H164" s="11"/>
      <c r="BI164"/>
      <c r="BJ164"/>
      <c r="BK164"/>
    </row>
    <row r="165" spans="1:63" x14ac:dyDescent="0.45">
      <c r="A165" s="118"/>
      <c r="B165" s="118"/>
      <c r="C165" s="118"/>
      <c r="D165" s="118"/>
      <c r="E165" s="118"/>
      <c r="F165" s="11"/>
      <c r="G165" s="11"/>
      <c r="H165" s="11"/>
      <c r="BI165"/>
      <c r="BJ165"/>
      <c r="BK165"/>
    </row>
    <row r="166" spans="1:63" x14ac:dyDescent="0.45">
      <c r="A166" s="118"/>
      <c r="B166" s="118"/>
      <c r="C166" s="118"/>
      <c r="D166" s="118"/>
      <c r="E166" s="118"/>
      <c r="F166" s="11"/>
      <c r="G166" s="11"/>
      <c r="H166" s="11"/>
      <c r="BI166"/>
      <c r="BJ166"/>
      <c r="BK166"/>
    </row>
    <row r="167" spans="1:63" x14ac:dyDescent="0.45">
      <c r="A167" s="118"/>
      <c r="B167" s="118"/>
      <c r="C167" s="118"/>
      <c r="D167" s="118"/>
      <c r="E167" s="118"/>
      <c r="F167" s="11"/>
      <c r="G167" s="11"/>
      <c r="H167" s="11"/>
      <c r="BI167"/>
      <c r="BJ167"/>
      <c r="BK167"/>
    </row>
    <row r="168" spans="1:63" x14ac:dyDescent="0.45">
      <c r="A168" s="56" t="s">
        <v>101</v>
      </c>
      <c r="B168" s="57"/>
      <c r="C168" s="63"/>
      <c r="D168" s="57"/>
      <c r="E168" s="57"/>
      <c r="BI168"/>
      <c r="BJ168"/>
      <c r="BK168"/>
    </row>
    <row r="169" spans="1:63" x14ac:dyDescent="0.45">
      <c r="A169" s="56"/>
      <c r="B169" s="57"/>
      <c r="C169" s="63"/>
      <c r="D169" s="57"/>
      <c r="E169" s="57"/>
      <c r="BI169"/>
      <c r="BJ169"/>
      <c r="BK169"/>
    </row>
    <row r="170" spans="1:63" x14ac:dyDescent="0.45">
      <c r="A170" s="52" t="s">
        <v>71</v>
      </c>
      <c r="B170" s="52"/>
      <c r="C170" s="64"/>
      <c r="D170" s="52"/>
      <c r="E170" s="52"/>
      <c r="BI170"/>
      <c r="BJ170"/>
      <c r="BK170"/>
    </row>
    <row r="171" spans="1:63" ht="14.25" customHeight="1" x14ac:dyDescent="0.45">
      <c r="A171" s="121" t="s">
        <v>107</v>
      </c>
      <c r="B171" s="121"/>
      <c r="C171" s="121"/>
      <c r="D171" s="121"/>
      <c r="E171" s="121"/>
      <c r="BI171"/>
      <c r="BJ171"/>
      <c r="BK171"/>
    </row>
    <row r="172" spans="1:63" x14ac:dyDescent="0.45">
      <c r="A172" s="118"/>
      <c r="B172" s="118"/>
      <c r="C172" s="118"/>
      <c r="D172" s="118"/>
      <c r="E172" s="118"/>
      <c r="BI172"/>
      <c r="BJ172"/>
      <c r="BK172"/>
    </row>
    <row r="173" spans="1:63" x14ac:dyDescent="0.45">
      <c r="A173" s="118"/>
      <c r="B173" s="118"/>
      <c r="C173" s="118"/>
      <c r="D173" s="118"/>
      <c r="E173" s="118"/>
      <c r="BI173"/>
      <c r="BJ173"/>
      <c r="BK173"/>
    </row>
    <row r="174" spans="1:63" x14ac:dyDescent="0.45">
      <c r="A174" s="118"/>
      <c r="B174" s="118"/>
      <c r="C174" s="118"/>
      <c r="D174" s="118"/>
      <c r="E174" s="118"/>
      <c r="BI174"/>
      <c r="BJ174"/>
      <c r="BK174"/>
    </row>
    <row r="175" spans="1:63" x14ac:dyDescent="0.45">
      <c r="A175" s="118"/>
      <c r="B175" s="118"/>
      <c r="C175" s="118"/>
      <c r="D175" s="118"/>
      <c r="E175" s="118"/>
      <c r="BI175"/>
      <c r="BJ175"/>
      <c r="BK175"/>
    </row>
    <row r="176" spans="1:63" x14ac:dyDescent="0.45">
      <c r="A176" s="118"/>
      <c r="B176" s="118"/>
      <c r="C176" s="118"/>
      <c r="D176" s="118"/>
      <c r="E176" s="118"/>
      <c r="BI176"/>
      <c r="BJ176"/>
      <c r="BK176"/>
    </row>
    <row r="177" spans="1:63" x14ac:dyDescent="0.45">
      <c r="A177" s="118"/>
      <c r="B177" s="118"/>
      <c r="C177" s="118"/>
      <c r="D177" s="118"/>
      <c r="E177" s="118"/>
      <c r="BI177"/>
      <c r="BJ177"/>
      <c r="BK177"/>
    </row>
    <row r="178" spans="1:63" x14ac:dyDescent="0.45">
      <c r="A178" s="62"/>
      <c r="B178" s="62"/>
      <c r="C178" s="62"/>
      <c r="D178" s="62"/>
      <c r="E178" s="62"/>
      <c r="BI178"/>
      <c r="BJ178"/>
      <c r="BK178"/>
    </row>
    <row r="179" spans="1:63" ht="14.25" customHeight="1" x14ac:dyDescent="0.45">
      <c r="A179" s="120" t="s">
        <v>108</v>
      </c>
      <c r="B179" s="120"/>
      <c r="C179" s="120"/>
      <c r="D179" s="120"/>
      <c r="E179" s="120"/>
      <c r="G179" s="17"/>
      <c r="BI179"/>
      <c r="BJ179"/>
      <c r="BK179"/>
    </row>
    <row r="180" spans="1:63" x14ac:dyDescent="0.45">
      <c r="A180" s="120"/>
      <c r="B180" s="120"/>
      <c r="C180" s="120"/>
      <c r="D180" s="120"/>
      <c r="E180" s="120"/>
      <c r="BI180"/>
      <c r="BJ180"/>
      <c r="BK180"/>
    </row>
    <row r="181" spans="1:63" x14ac:dyDescent="0.45">
      <c r="A181" s="120"/>
      <c r="B181" s="120"/>
      <c r="C181" s="120"/>
      <c r="D181" s="120"/>
      <c r="E181" s="120"/>
      <c r="BI181"/>
      <c r="BJ181"/>
      <c r="BK181"/>
    </row>
    <row r="182" spans="1:63" x14ac:dyDescent="0.45">
      <c r="A182" s="65"/>
      <c r="B182" s="65"/>
      <c r="C182" s="66"/>
      <c r="D182" s="65"/>
      <c r="E182" s="65"/>
      <c r="BI182"/>
      <c r="BJ182"/>
      <c r="BK182"/>
    </row>
    <row r="183" spans="1:63" x14ac:dyDescent="0.45">
      <c r="A183" s="118" t="s">
        <v>109</v>
      </c>
      <c r="B183" s="118"/>
      <c r="C183" s="118"/>
      <c r="D183" s="118"/>
      <c r="E183" s="118"/>
      <c r="BI183"/>
      <c r="BJ183"/>
      <c r="BK183"/>
    </row>
    <row r="184" spans="1:63" x14ac:dyDescent="0.45">
      <c r="A184" s="118"/>
      <c r="B184" s="118"/>
      <c r="C184" s="118"/>
      <c r="D184" s="118"/>
      <c r="E184" s="118"/>
      <c r="BI184"/>
      <c r="BJ184"/>
      <c r="BK184"/>
    </row>
    <row r="185" spans="1:63" x14ac:dyDescent="0.45">
      <c r="A185" s="118"/>
      <c r="B185" s="118"/>
      <c r="C185" s="118"/>
      <c r="D185" s="118"/>
      <c r="E185" s="118"/>
      <c r="BI185"/>
      <c r="BJ185"/>
      <c r="BK185"/>
    </row>
    <row r="186" spans="1:63" x14ac:dyDescent="0.45">
      <c r="A186" s="118"/>
      <c r="B186" s="118"/>
      <c r="C186" s="118"/>
      <c r="D186" s="118"/>
      <c r="E186" s="118"/>
      <c r="BI186"/>
      <c r="BJ186"/>
      <c r="BK186"/>
    </row>
    <row r="187" spans="1:63" x14ac:dyDescent="0.45">
      <c r="A187" s="56" t="s">
        <v>110</v>
      </c>
      <c r="B187" s="67"/>
      <c r="C187" s="68"/>
      <c r="D187" s="67"/>
      <c r="E187" s="67"/>
      <c r="BI187"/>
      <c r="BJ187"/>
      <c r="BK187"/>
    </row>
  </sheetData>
  <sortState xmlns:xlrd2="http://schemas.microsoft.com/office/spreadsheetml/2017/richdata2" ref="A93:Q110">
    <sortCondition ref="A93:A110"/>
  </sortState>
  <mergeCells count="5">
    <mergeCell ref="A183:E186"/>
    <mergeCell ref="A157:E158"/>
    <mergeCell ref="A179:E181"/>
    <mergeCell ref="A160:E167"/>
    <mergeCell ref="A171:E177"/>
  </mergeCells>
  <conditionalFormatting sqref="F49:L66 T154:AC156">
    <cfRule type="cellIs" dxfId="39" priority="78" operator="lessThan">
      <formula>0</formula>
    </cfRule>
  </conditionalFormatting>
  <conditionalFormatting sqref="F38:O38">
    <cfRule type="cellIs" dxfId="38" priority="48" operator="lessThan">
      <formula>0</formula>
    </cfRule>
  </conditionalFormatting>
  <conditionalFormatting sqref="F83:O83">
    <cfRule type="cellIs" dxfId="37" priority="45" operator="lessThan">
      <formula>0</formula>
    </cfRule>
  </conditionalFormatting>
  <conditionalFormatting sqref="F104:O104">
    <cfRule type="cellIs" dxfId="36" priority="42" operator="lessThan">
      <formula>0</formula>
    </cfRule>
  </conditionalFormatting>
  <conditionalFormatting sqref="F27:Q27">
    <cfRule type="cellIs" dxfId="35" priority="3" operator="lessThan">
      <formula>0</formula>
    </cfRule>
  </conditionalFormatting>
  <conditionalFormatting sqref="F72:Q72">
    <cfRule type="cellIs" dxfId="34" priority="63" operator="lessThan">
      <formula>0</formula>
    </cfRule>
  </conditionalFormatting>
  <conditionalFormatting sqref="F93:Q93">
    <cfRule type="cellIs" dxfId="33" priority="60" operator="lessThan">
      <formula>0</formula>
    </cfRule>
  </conditionalFormatting>
  <conditionalFormatting sqref="M53:N53 M56:N58 M59:O66">
    <cfRule type="cellIs" dxfId="32" priority="114" operator="lessThan">
      <formula>0</formula>
    </cfRule>
  </conditionalFormatting>
  <conditionalFormatting sqref="M49:Q52 M54:Q55 P59:P60">
    <cfRule type="cellIs" dxfId="31" priority="66" operator="lessThan">
      <formula>0</formula>
    </cfRule>
  </conditionalFormatting>
  <conditionalFormatting sqref="P61:Q66">
    <cfRule type="cellIs" dxfId="30" priority="35" operator="lessThan">
      <formula>0</formula>
    </cfRule>
  </conditionalFormatting>
  <conditionalFormatting sqref="Q31">
    <cfRule type="cellIs" dxfId="29" priority="51" operator="lessThan">
      <formula>0</formula>
    </cfRule>
  </conditionalFormatting>
  <conditionalFormatting sqref="Q34:Q38">
    <cfRule type="cellIs" dxfId="28" priority="50" operator="lessThan">
      <formula>0</formula>
    </cfRule>
  </conditionalFormatting>
  <conditionalFormatting sqref="Q44">
    <cfRule type="cellIs" dxfId="27" priority="33" operator="lessThan">
      <formula>0</formula>
    </cfRule>
  </conditionalFormatting>
  <conditionalFormatting sqref="Q53">
    <cfRule type="cellIs" dxfId="26" priority="2" operator="lessThan">
      <formula>0</formula>
    </cfRule>
  </conditionalFormatting>
  <conditionalFormatting sqref="Q56:Q60">
    <cfRule type="cellIs" dxfId="25" priority="1" operator="lessThan">
      <formula>0</formula>
    </cfRule>
  </conditionalFormatting>
  <conditionalFormatting sqref="Q76">
    <cfRule type="cellIs" dxfId="24" priority="47" operator="lessThan">
      <formula>0</formula>
    </cfRule>
  </conditionalFormatting>
  <conditionalFormatting sqref="Q79:Q83">
    <cfRule type="cellIs" dxfId="23" priority="46" operator="lessThan">
      <formula>0</formula>
    </cfRule>
  </conditionalFormatting>
  <conditionalFormatting sqref="Q89">
    <cfRule type="cellIs" dxfId="22" priority="36" operator="lessThan">
      <formula>0</formula>
    </cfRule>
  </conditionalFormatting>
  <conditionalFormatting sqref="Q97">
    <cfRule type="cellIs" dxfId="21" priority="44" operator="lessThan">
      <formula>0</formula>
    </cfRule>
  </conditionalFormatting>
  <conditionalFormatting sqref="Q100:Q104">
    <cfRule type="cellIs" dxfId="20" priority="43" operator="lessThan">
      <formula>0</formula>
    </cfRule>
  </conditionalFormatting>
  <conditionalFormatting sqref="Q110">
    <cfRule type="cellIs" dxfId="19" priority="32" operator="lessThan">
      <formula>0</formula>
    </cfRule>
  </conditionalFormatting>
  <conditionalFormatting sqref="Q119">
    <cfRule type="cellIs" dxfId="18" priority="41" operator="lessThan">
      <formula>0</formula>
    </cfRule>
  </conditionalFormatting>
  <conditionalFormatting sqref="Q122:Q126">
    <cfRule type="cellIs" dxfId="17" priority="40" operator="lessThan">
      <formula>0</formula>
    </cfRule>
  </conditionalFormatting>
  <conditionalFormatting sqref="Q141">
    <cfRule type="cellIs" dxfId="16" priority="39" operator="lessThan">
      <formula>0</formula>
    </cfRule>
  </conditionalFormatting>
  <conditionalFormatting sqref="Q144:Q148">
    <cfRule type="cellIs" dxfId="15" priority="38" operator="lessThan">
      <formula>0</formula>
    </cfRule>
  </conditionalFormatting>
  <conditionalFormatting sqref="S49:AD66">
    <cfRule type="cellIs" dxfId="14" priority="34" operator="lessThan">
      <formula>0</formula>
    </cfRule>
  </conditionalFormatting>
  <conditionalFormatting sqref="T68:AC69 U70:AD70 T72:AD75 T89:AC90 U91:AD91 T105:AC111 T148:AC148 T149:AD153">
    <cfRule type="cellIs" dxfId="13" priority="123" operator="lessThan">
      <formula>0</formula>
    </cfRule>
  </conditionalFormatting>
  <conditionalFormatting sqref="T5:AD23">
    <cfRule type="cellIs" dxfId="12" priority="107" operator="lessThan">
      <formula>0</formula>
    </cfRule>
  </conditionalFormatting>
  <conditionalFormatting sqref="T92:AD104 AD105:AD110">
    <cfRule type="cellIs" dxfId="11" priority="37" operator="lessThan">
      <formula>0</formula>
    </cfRule>
  </conditionalFormatting>
  <conditionalFormatting sqref="T76:AF88">
    <cfRule type="cellIs" dxfId="10" priority="22" operator="lessThan">
      <formula>0</formula>
    </cfRule>
  </conditionalFormatting>
  <conditionalFormatting sqref="T27:AH44">
    <cfRule type="cellIs" dxfId="9" priority="30" operator="lessThan">
      <formula>0</formula>
    </cfRule>
  </conditionalFormatting>
  <conditionalFormatting sqref="AC46">
    <cfRule type="cellIs" dxfId="8" priority="127" operator="lessThan">
      <formula>0</formula>
    </cfRule>
  </conditionalFormatting>
  <conditionalFormatting sqref="AD89:AF89">
    <cfRule type="cellIs" dxfId="7" priority="25" operator="lessThan">
      <formula>0</formula>
    </cfRule>
  </conditionalFormatting>
  <conditionalFormatting sqref="AE72:AG72 AE73:AF75">
    <cfRule type="cellIs" dxfId="6" priority="29" operator="lessThan">
      <formula>0</formula>
    </cfRule>
  </conditionalFormatting>
  <conditionalFormatting sqref="AE5:AH22">
    <cfRule type="cellIs" dxfId="5" priority="67" operator="lessThan">
      <formula>0</formula>
    </cfRule>
  </conditionalFormatting>
  <conditionalFormatting sqref="AE93:AH110">
    <cfRule type="cellIs" dxfId="4" priority="6" operator="lessThan">
      <formula>0</formula>
    </cfRule>
  </conditionalFormatting>
  <conditionalFormatting sqref="AG51:AG52 AG54">
    <cfRule type="cellIs" dxfId="3" priority="75" operator="lessThan">
      <formula>0</formula>
    </cfRule>
  </conditionalFormatting>
  <conditionalFormatting sqref="AG73:AG89">
    <cfRule type="cellIs" dxfId="2" priority="20" operator="lessThan">
      <formula>0</formula>
    </cfRule>
  </conditionalFormatting>
  <conditionalFormatting sqref="AH72:AH89">
    <cfRule type="cellIs" dxfId="1" priority="17" operator="lessThan">
      <formula>0</formula>
    </cfRule>
  </conditionalFormatting>
  <hyperlinks>
    <hyperlink ref="A187" r:id="rId1" display="For additional information on Medi-Cal managed care and the differences between County Organized Health Systems and Local Initiative plans, see CHCF's Medi-Cal Explained: The Medi-Cal Program, An Overview. " xr:uid="{23B4C026-D12B-4B8B-8353-401C970D6706}"/>
    <hyperlink ref="A168" r:id="rId2" display="Source:  Department of Managed Health Care (DMHC), Health Plan Financial Summary Reports, 2012 - 2018, accessed May 2, 2019." xr:uid="{82BC3EC6-3CED-4427-AB4D-65E3FF0452AC}"/>
  </hyperlinks>
  <pageMargins left="0.25" right="0.25" top="0.75" bottom="0.75" header="0.3" footer="0.3"/>
  <pageSetup orientation="portrait" r:id="rId3"/>
  <ignoredErrors>
    <ignoredError sqref="F68:N6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540E4-C4D0-4AAD-9792-52B45FDBF4E0}">
  <sheetPr>
    <tabColor rgb="FF92D050"/>
  </sheetPr>
  <dimension ref="A1:N29"/>
  <sheetViews>
    <sheetView workbookViewId="0">
      <selection activeCell="A2" sqref="A2"/>
    </sheetView>
  </sheetViews>
  <sheetFormatPr defaultRowHeight="14.25" x14ac:dyDescent="0.45"/>
  <cols>
    <col min="1" max="1" width="36.1328125" customWidth="1"/>
    <col min="14" max="14" width="8.59765625" customWidth="1"/>
  </cols>
  <sheetData>
    <row r="1" spans="1:14" s="40" customFormat="1" ht="18" x14ac:dyDescent="0.55000000000000004">
      <c r="A1" s="40" t="s">
        <v>95</v>
      </c>
    </row>
    <row r="3" spans="1:14" x14ac:dyDescent="0.45">
      <c r="A3" s="19" t="s">
        <v>56</v>
      </c>
      <c r="B3" s="50"/>
      <c r="C3" s="50"/>
      <c r="D3" s="50"/>
      <c r="E3" s="50"/>
      <c r="F3" s="50"/>
      <c r="G3" s="50"/>
      <c r="H3" s="50"/>
      <c r="I3" s="50"/>
      <c r="J3" s="50"/>
      <c r="K3" s="50"/>
      <c r="L3" s="50"/>
      <c r="M3" s="50"/>
    </row>
    <row r="4" spans="1:14" ht="15.75" x14ac:dyDescent="0.45">
      <c r="A4" s="3" t="s">
        <v>45</v>
      </c>
      <c r="B4" s="38">
        <v>2012</v>
      </c>
      <c r="C4" s="38">
        <v>2013</v>
      </c>
      <c r="D4" s="38">
        <v>2014</v>
      </c>
      <c r="E4" s="38">
        <v>2015</v>
      </c>
      <c r="F4" s="38">
        <v>2016</v>
      </c>
      <c r="G4" s="38">
        <v>2017</v>
      </c>
      <c r="H4" s="38">
        <v>2018</v>
      </c>
      <c r="I4" s="58">
        <v>2019</v>
      </c>
      <c r="J4" s="58">
        <v>2020</v>
      </c>
      <c r="K4" s="58">
        <v>2021</v>
      </c>
      <c r="L4" s="58">
        <v>2022</v>
      </c>
      <c r="M4" s="58" t="s">
        <v>102</v>
      </c>
    </row>
    <row r="5" spans="1:14" x14ac:dyDescent="0.45">
      <c r="A5" t="s">
        <v>52</v>
      </c>
      <c r="B5">
        <f>COUNTIF('Data-County Plans'!S49:S65,"&lt;0")</f>
        <v>4</v>
      </c>
      <c r="C5">
        <f>COUNTIF('Data-County Plans'!T49:T65,"&lt;0")</f>
        <v>1</v>
      </c>
      <c r="D5">
        <f>COUNTIF('Data-County Plans'!U49:U65,"&lt;0")</f>
        <v>2</v>
      </c>
      <c r="E5">
        <f>COUNTIF('Data-County Plans'!V49:V65,"&lt;0")</f>
        <v>1</v>
      </c>
      <c r="F5">
        <f>COUNTIF('Data-County Plans'!W49:W65,"&lt;0")</f>
        <v>2</v>
      </c>
      <c r="G5">
        <f>COUNTIF('Data-County Plans'!X49:X65,"&lt;0")</f>
        <v>2</v>
      </c>
      <c r="H5">
        <f>COUNTIF('Data-County Plans'!Y49:Y65,"&lt;0")</f>
        <v>4</v>
      </c>
      <c r="I5">
        <f>COUNTIF('Data-County Plans'!Z49:Z65,"&lt;0")</f>
        <v>6</v>
      </c>
      <c r="J5">
        <f>COUNTIF('Data-County Plans'!AA49:AA65,"&lt;0")</f>
        <v>6</v>
      </c>
      <c r="K5">
        <f>COUNTIF('Data-County Plans'!AB49:AB65,"&lt;0")</f>
        <v>2</v>
      </c>
      <c r="L5">
        <f>COUNTIF('Data-County Plans'!AC49:AC65,"&lt;0")</f>
        <v>2</v>
      </c>
      <c r="M5">
        <f>COUNTIF('Data-County Plans'!AD49:AD65,"&lt;0")</f>
        <v>1</v>
      </c>
    </row>
    <row r="6" spans="1:14" x14ac:dyDescent="0.45">
      <c r="A6" t="s">
        <v>51</v>
      </c>
      <c r="B6">
        <f t="shared" ref="B6:G6" si="0">16-B5-B10</f>
        <v>11</v>
      </c>
      <c r="C6">
        <f t="shared" si="0"/>
        <v>12</v>
      </c>
      <c r="D6">
        <f t="shared" si="0"/>
        <v>10</v>
      </c>
      <c r="E6">
        <f t="shared" si="0"/>
        <v>5</v>
      </c>
      <c r="F6">
        <f t="shared" si="0"/>
        <v>7</v>
      </c>
      <c r="G6">
        <f t="shared" si="0"/>
        <v>11</v>
      </c>
      <c r="H6">
        <f t="shared" ref="H6:I6" si="1">16-H5-H10</f>
        <v>11</v>
      </c>
      <c r="I6">
        <f t="shared" si="1"/>
        <v>10</v>
      </c>
      <c r="J6">
        <f>16-J5-J10</f>
        <v>10</v>
      </c>
      <c r="K6">
        <f>16-K5-K10</f>
        <v>11</v>
      </c>
      <c r="L6">
        <f>17-L5-L10</f>
        <v>9</v>
      </c>
      <c r="M6">
        <f>11-M5-M10</f>
        <v>7</v>
      </c>
    </row>
    <row r="7" spans="1:14" x14ac:dyDescent="0.45">
      <c r="A7" s="51" t="s">
        <v>53</v>
      </c>
      <c r="B7">
        <f>B10-B8</f>
        <v>1</v>
      </c>
      <c r="C7">
        <f t="shared" ref="C7:G7" si="2">C10-C8</f>
        <v>1</v>
      </c>
      <c r="D7">
        <f t="shared" si="2"/>
        <v>2</v>
      </c>
      <c r="E7">
        <f t="shared" si="2"/>
        <v>6</v>
      </c>
      <c r="F7">
        <f t="shared" si="2"/>
        <v>7</v>
      </c>
      <c r="G7">
        <f t="shared" si="2"/>
        <v>3</v>
      </c>
      <c r="H7">
        <f t="shared" ref="H7:J7" si="3">H10-H8</f>
        <v>1</v>
      </c>
      <c r="I7">
        <f t="shared" si="3"/>
        <v>0</v>
      </c>
      <c r="J7">
        <f t="shared" si="3"/>
        <v>0</v>
      </c>
      <c r="K7">
        <f t="shared" ref="K7:M7" si="4">K10-K8</f>
        <v>3</v>
      </c>
      <c r="L7">
        <f>L10-L8</f>
        <v>4</v>
      </c>
      <c r="M7">
        <f t="shared" si="4"/>
        <v>2</v>
      </c>
    </row>
    <row r="8" spans="1:14" x14ac:dyDescent="0.45">
      <c r="A8" s="52" t="s">
        <v>54</v>
      </c>
      <c r="B8" s="52">
        <f>COUNTIF('Data-County Plans'!S49:S65,"&gt;.1")</f>
        <v>0</v>
      </c>
      <c r="C8" s="52">
        <f>COUNTIF('Data-County Plans'!T49:T65,"&gt;.1")</f>
        <v>2</v>
      </c>
      <c r="D8" s="52">
        <f>COUNTIF('Data-County Plans'!U49:U65,"&gt;.1")</f>
        <v>2</v>
      </c>
      <c r="E8" s="52">
        <f>COUNTIF('Data-County Plans'!V49:V65,"&gt;.1")</f>
        <v>4</v>
      </c>
      <c r="F8" s="52">
        <f>COUNTIF('Data-County Plans'!W49:W65,"&gt;.1")</f>
        <v>0</v>
      </c>
      <c r="G8" s="52">
        <f>COUNTIF('Data-County Plans'!X49:X65,"&gt;.1")</f>
        <v>0</v>
      </c>
      <c r="H8" s="52">
        <f>COUNTIF('Data-County Plans'!Y49:Y65,"&gt;.1")</f>
        <v>0</v>
      </c>
      <c r="I8" s="52">
        <f>COUNTIF('Data-County Plans'!Z49:Z65,"&gt;.1")</f>
        <v>0</v>
      </c>
      <c r="J8" s="52">
        <f>COUNTIF('Data-County Plans'!AA49:AA65,"&gt;.1")</f>
        <v>0</v>
      </c>
      <c r="K8" s="52">
        <f>COUNTIF('Data-County Plans'!AB49:AB65,"&gt;.1")</f>
        <v>0</v>
      </c>
      <c r="L8" s="52">
        <f>COUNTIF('Data-County Plans'!AC49:AC65,"&gt;.1")</f>
        <v>2</v>
      </c>
      <c r="M8" s="52">
        <f>COUNTIF('Data-County Plans'!AD49:AD65,"&gt;.1")</f>
        <v>1</v>
      </c>
    </row>
    <row r="9" spans="1:14" x14ac:dyDescent="0.45">
      <c r="A9" s="7" t="s">
        <v>92</v>
      </c>
      <c r="B9">
        <f>SUM(B5:B8)</f>
        <v>16</v>
      </c>
      <c r="C9">
        <f t="shared" ref="C9:M9" si="5">SUM(C5:C8)</f>
        <v>16</v>
      </c>
      <c r="D9">
        <f t="shared" si="5"/>
        <v>16</v>
      </c>
      <c r="E9">
        <f t="shared" si="5"/>
        <v>16</v>
      </c>
      <c r="F9">
        <f t="shared" si="5"/>
        <v>16</v>
      </c>
      <c r="G9">
        <f t="shared" si="5"/>
        <v>16</v>
      </c>
      <c r="H9">
        <f t="shared" si="5"/>
        <v>16</v>
      </c>
      <c r="I9">
        <f t="shared" si="5"/>
        <v>16</v>
      </c>
      <c r="J9">
        <f t="shared" si="5"/>
        <v>16</v>
      </c>
      <c r="K9">
        <f t="shared" si="5"/>
        <v>16</v>
      </c>
      <c r="L9">
        <f t="shared" si="5"/>
        <v>17</v>
      </c>
      <c r="M9">
        <f t="shared" si="5"/>
        <v>11</v>
      </c>
    </row>
    <row r="10" spans="1:14" x14ac:dyDescent="0.45">
      <c r="A10" s="12" t="s">
        <v>91</v>
      </c>
      <c r="B10" s="12">
        <f>COUNTIF('Data-County Plans'!S49:S65,"&gt;.05")</f>
        <v>1</v>
      </c>
      <c r="C10" s="12">
        <f>COUNTIF('Data-County Plans'!T49:T65,"&gt;.05")</f>
        <v>3</v>
      </c>
      <c r="D10" s="12">
        <f>COUNTIF('Data-County Plans'!U49:U65,"&gt;.05")</f>
        <v>4</v>
      </c>
      <c r="E10" s="12">
        <f>COUNTIF('Data-County Plans'!V49:V65,"&gt;.05")</f>
        <v>10</v>
      </c>
      <c r="F10" s="12">
        <f>COUNTIF('Data-County Plans'!W49:W65,"&gt;.05")</f>
        <v>7</v>
      </c>
      <c r="G10" s="12">
        <f>COUNTIF('Data-County Plans'!X49:X65,"&gt;.05")</f>
        <v>3</v>
      </c>
      <c r="H10" s="12">
        <f>COUNTIF('Data-County Plans'!Y49:Y65,"&gt;.05")</f>
        <v>1</v>
      </c>
      <c r="I10" s="12">
        <f>COUNTIF('Data-County Plans'!Z49:Z65,"&gt;.05")</f>
        <v>0</v>
      </c>
      <c r="J10" s="12">
        <f>COUNTIF('Data-County Plans'!AA49:AA65,"&gt;.05")</f>
        <v>0</v>
      </c>
      <c r="K10" s="12">
        <f>COUNTIF('Data-County Plans'!AB49:AB65,"&gt;.05")</f>
        <v>3</v>
      </c>
      <c r="L10" s="12">
        <f>COUNTIF('Data-County Plans'!AC49:AC65,"&gt;.05")</f>
        <v>6</v>
      </c>
      <c r="M10" s="12">
        <f>COUNTIF('Data-County Plans'!AD49:AD65,"&gt;.05")</f>
        <v>3</v>
      </c>
      <c r="N10" s="14"/>
    </row>
    <row r="11" spans="1:14" x14ac:dyDescent="0.45">
      <c r="A11" s="12"/>
      <c r="B11" s="12"/>
      <c r="C11" s="12"/>
      <c r="D11" s="12"/>
      <c r="E11" s="12"/>
      <c r="F11" s="12"/>
      <c r="G11" s="12"/>
      <c r="H11" s="12"/>
      <c r="I11" s="12"/>
      <c r="J11" s="12"/>
      <c r="K11" s="12"/>
      <c r="L11" s="12"/>
      <c r="M11" s="12"/>
    </row>
    <row r="17" spans="1:13" x14ac:dyDescent="0.45">
      <c r="A17" s="19" t="s">
        <v>55</v>
      </c>
      <c r="B17" s="50"/>
      <c r="C17" s="50"/>
      <c r="D17" s="50"/>
      <c r="E17" s="50"/>
      <c r="F17" s="50"/>
      <c r="G17" s="50"/>
      <c r="H17" s="50"/>
      <c r="I17" s="50"/>
      <c r="J17" s="50"/>
      <c r="K17" s="50"/>
      <c r="L17" s="50"/>
      <c r="M17" s="50"/>
    </row>
    <row r="18" spans="1:13" ht="15.75" x14ac:dyDescent="0.45">
      <c r="A18" s="3" t="s">
        <v>46</v>
      </c>
      <c r="B18" s="38">
        <v>2012</v>
      </c>
      <c r="C18" s="38">
        <v>2013</v>
      </c>
      <c r="D18" s="38">
        <v>2014</v>
      </c>
      <c r="E18" s="38">
        <v>2015</v>
      </c>
      <c r="F18" s="38">
        <v>2016</v>
      </c>
      <c r="G18" s="38">
        <v>2017</v>
      </c>
      <c r="H18" s="38">
        <v>2018</v>
      </c>
      <c r="I18" s="58">
        <v>2019</v>
      </c>
      <c r="J18" s="58">
        <v>2020</v>
      </c>
      <c r="K18" s="58">
        <v>2021</v>
      </c>
      <c r="L18" s="58">
        <v>2022</v>
      </c>
      <c r="M18" s="58" t="s">
        <v>102</v>
      </c>
    </row>
    <row r="19" spans="1:13" ht="17.25" customHeight="1" x14ac:dyDescent="0.45">
      <c r="A19" t="s">
        <v>103</v>
      </c>
      <c r="B19" s="54">
        <f>(MAX('Data-County Plans'!S49:S65)-MIN('Data-County Plans'!S49:S65))*100</f>
        <v>19.034707255753318</v>
      </c>
      <c r="C19" s="54">
        <f>(MAX('Data-County Plans'!T49:T65)-MIN('Data-County Plans'!T49:T65))*100</f>
        <v>19.77734815781724</v>
      </c>
      <c r="D19" s="54">
        <f>(MAX('Data-County Plans'!U49:U65)-MIN('Data-County Plans'!U49:U65))*100</f>
        <v>14.02104295155163</v>
      </c>
      <c r="E19" s="54">
        <f>(MAX('Data-County Plans'!V49:V65)-MIN('Data-County Plans'!V49:V65))*100</f>
        <v>14.749939422314009</v>
      </c>
      <c r="F19" s="54">
        <f>(MAX('Data-County Plans'!W49:W65)-MIN('Data-County Plans'!W49:W65))*100</f>
        <v>17.134149669179511</v>
      </c>
      <c r="G19" s="54">
        <f>(MAX('Data-County Plans'!X49:X65)-MIN('Data-County Plans'!X49:X65))*100</f>
        <v>8.3513610363703759</v>
      </c>
      <c r="H19" s="54">
        <f>(MAX('Data-County Plans'!Y49:Y65)-MIN('Data-County Plans'!Y49:Y65))*100</f>
        <v>13.263791902143598</v>
      </c>
      <c r="I19" s="54">
        <f>(MAX('Data-County Plans'!Z49:Z65)-MIN('Data-County Plans'!Z49:Z65))*100</f>
        <v>10.361330308616862</v>
      </c>
      <c r="J19" s="54">
        <f>(MAX('Data-County Plans'!AA49:AA65)-MIN('Data-County Plans'!AA49:AA65))*100</f>
        <v>5.3205272883241355</v>
      </c>
      <c r="K19" s="54">
        <f>(MAX('Data-County Plans'!AB49:AB65)-MIN('Data-County Plans'!AB49:AB65))*100</f>
        <v>9.9419096626494827</v>
      </c>
      <c r="L19" s="54">
        <f>(MAX('Data-County Plans'!AC49:AC65)-MIN('Data-County Plans'!AC49:AC65))*100</f>
        <v>24.339151066890892</v>
      </c>
      <c r="M19" s="54">
        <f>(MAX('Data-County Plans'!AD49:AD65)-MIN('Data-County Plans'!AD49:AD65))*100</f>
        <v>17.416759104029957</v>
      </c>
    </row>
    <row r="20" spans="1:13" ht="17.25" customHeight="1" x14ac:dyDescent="0.45">
      <c r="A20" t="s">
        <v>48</v>
      </c>
      <c r="B20" s="53">
        <f>MAX('Data-County Plans'!S49:S65)</f>
        <v>5.6672701976049039E-2</v>
      </c>
      <c r="C20" s="53">
        <f>MAX('Data-County Plans'!T49:T65)</f>
        <v>0.18577421195653515</v>
      </c>
      <c r="D20" s="53">
        <f>MAX('Data-County Plans'!U49:U65)</f>
        <v>0.110405231627627</v>
      </c>
      <c r="E20" s="53">
        <f>MAX('Data-County Plans'!V49:V65)</f>
        <v>0.11939254330220862</v>
      </c>
      <c r="F20" s="53">
        <f>MAX('Data-County Plans'!W49:W65)</f>
        <v>9.2589312338406574E-2</v>
      </c>
      <c r="G20" s="53">
        <f>MAX('Data-County Plans'!X49:X65)</f>
        <v>8.0310362338852401E-2</v>
      </c>
      <c r="H20" s="53">
        <f>MAX('Data-County Plans'!Y49:Y65)</f>
        <v>5.0291641586446986E-2</v>
      </c>
      <c r="I20" s="53">
        <f>MAX('Data-County Plans'!Z49:Z65)</f>
        <v>4.8615988867185829E-2</v>
      </c>
      <c r="J20" s="53">
        <f>MAX('Data-County Plans'!AA49:AA65)</f>
        <v>2.9707840856291148E-2</v>
      </c>
      <c r="K20" s="53">
        <f>MAX('Data-County Plans'!AB49:AB65)</f>
        <v>7.5059469179001553E-2</v>
      </c>
      <c r="L20" s="53">
        <f>MAX('Data-County Plans'!AC49:AC65)</f>
        <v>0.24112427340562967</v>
      </c>
      <c r="M20" s="53">
        <f>MAX('Data-County Plans'!AD49:AD65)</f>
        <v>0.15906923962989794</v>
      </c>
    </row>
    <row r="21" spans="1:13" ht="17.25" customHeight="1" x14ac:dyDescent="0.45">
      <c r="A21" s="52" t="s">
        <v>49</v>
      </c>
      <c r="B21" s="55">
        <f>MIN('Data-County Plans'!S49:S65)</f>
        <v>-0.13367437058148415</v>
      </c>
      <c r="C21" s="55">
        <f>MIN('Data-County Plans'!T49:T65)</f>
        <v>-1.1999269621637252E-2</v>
      </c>
      <c r="D21" s="55">
        <f>MIN('Data-County Plans'!U49:U65)</f>
        <v>-2.9805197887889295E-2</v>
      </c>
      <c r="E21" s="55">
        <f>MIN('Data-County Plans'!V49:V65)</f>
        <v>-2.8106850920931476E-2</v>
      </c>
      <c r="F21" s="55">
        <f>MIN('Data-County Plans'!W49:W65)</f>
        <v>-7.8752184353388544E-2</v>
      </c>
      <c r="G21" s="55">
        <f>MIN('Data-County Plans'!X49:X65)</f>
        <v>-3.2032480248513628E-3</v>
      </c>
      <c r="H21" s="55">
        <f>MIN('Data-County Plans'!Y49:Y65)</f>
        <v>-8.2346277434988999E-2</v>
      </c>
      <c r="I21" s="55">
        <f>MIN('Data-County Plans'!Z49:Z65)</f>
        <v>-5.4997314218982789E-2</v>
      </c>
      <c r="J21" s="55">
        <f>MIN('Data-County Plans'!AA49:AA65)</f>
        <v>-2.3497432026950208E-2</v>
      </c>
      <c r="K21" s="55">
        <f>MIN('Data-County Plans'!AB49:AB65)</f>
        <v>-2.4359627447493277E-2</v>
      </c>
      <c r="L21" s="55">
        <f>MIN('Data-County Plans'!AC49:AC65)</f>
        <v>-2.2672372632792318E-3</v>
      </c>
      <c r="M21" s="55">
        <f>MIN('Data-County Plans'!AD49:AD65)</f>
        <v>-1.509835141040161E-2</v>
      </c>
    </row>
    <row r="22" spans="1:13" ht="17.25" customHeight="1" x14ac:dyDescent="0.45">
      <c r="B22" s="53"/>
      <c r="C22" s="53"/>
      <c r="D22" s="53"/>
      <c r="E22" s="53"/>
      <c r="F22" s="53"/>
      <c r="G22" s="53"/>
      <c r="H22" s="53"/>
      <c r="I22" s="53"/>
      <c r="J22" s="53"/>
      <c r="K22" s="53"/>
      <c r="L22" s="53"/>
      <c r="M22" s="53"/>
    </row>
    <row r="23" spans="1:13" ht="15.75" x14ac:dyDescent="0.45">
      <c r="A23" t="s">
        <v>104</v>
      </c>
    </row>
    <row r="25" spans="1:13" ht="14.25" customHeight="1" x14ac:dyDescent="0.45">
      <c r="A25" s="122" t="s">
        <v>105</v>
      </c>
      <c r="B25" s="122"/>
      <c r="C25" s="122"/>
      <c r="D25" s="122"/>
      <c r="E25" s="122"/>
      <c r="F25" s="122"/>
      <c r="G25" s="122"/>
      <c r="H25" s="122"/>
    </row>
    <row r="26" spans="1:13" x14ac:dyDescent="0.45">
      <c r="A26" s="122"/>
      <c r="B26" s="122"/>
      <c r="C26" s="122"/>
      <c r="D26" s="122"/>
      <c r="E26" s="122"/>
      <c r="F26" s="122"/>
      <c r="G26" s="122"/>
      <c r="H26" s="122"/>
    </row>
    <row r="27" spans="1:13" x14ac:dyDescent="0.45">
      <c r="A27" s="122"/>
      <c r="B27" s="122"/>
      <c r="C27" s="122"/>
      <c r="D27" s="122"/>
      <c r="E27" s="122"/>
      <c r="F27" s="122"/>
      <c r="G27" s="122"/>
      <c r="H27" s="122"/>
    </row>
    <row r="28" spans="1:13" x14ac:dyDescent="0.45">
      <c r="B28" s="59"/>
      <c r="C28" s="59"/>
      <c r="D28" s="59"/>
      <c r="E28" s="59"/>
      <c r="F28" s="59"/>
      <c r="G28" s="59"/>
      <c r="H28" s="59"/>
    </row>
    <row r="29" spans="1:13" ht="16.149999999999999" customHeight="1" x14ac:dyDescent="0.45">
      <c r="A29" s="56" t="s">
        <v>101</v>
      </c>
      <c r="B29" s="57"/>
      <c r="C29" s="57"/>
      <c r="D29" s="57"/>
    </row>
  </sheetData>
  <mergeCells count="1">
    <mergeCell ref="A25:H27"/>
  </mergeCells>
  <conditionalFormatting sqref="N5:N6 N8">
    <cfRule type="cellIs" dxfId="0" priority="1" operator="lessThan">
      <formula>0</formula>
    </cfRule>
  </conditionalFormatting>
  <hyperlinks>
    <hyperlink ref="A29" r:id="rId1" display="Source:  Department of Managed Health Care (DMHC), Health Plan Financial Summary Reports, 2012 - 2018, accessed May 2, 2019." xr:uid="{8C179ADF-5B7B-45CB-8AB1-62D6552A3531}"/>
  </hyperlinks>
  <pageMargins left="0.7" right="0.7" top="0.75" bottom="0.75" header="0.3" footer="0.3"/>
  <pageSetup orientation="portrait" r:id="rId2"/>
  <ignoredErrors>
    <ignoredError sqref="B10 C10:M10 B8:M8 B5:L5 B19:M21" formulaRange="1"/>
  </ignoredError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Data-County Plans</vt:lpstr>
      <vt:lpstr>High-Low-Margins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2019-07-22T23:01:36Z</dcterms:created>
  <dcterms:modified xsi:type="dcterms:W3CDTF">2024-03-09T05:30:30Z</dcterms:modified>
</cp:coreProperties>
</file>